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90" tabRatio="912" firstSheet="1" activeTab="1"/>
  </bookViews>
  <sheets>
    <sheet name="дох. за 2011г" sheetId="1" r:id="rId1"/>
    <sheet name="дох. за 2019г." sheetId="2" r:id="rId2"/>
  </sheets>
  <definedNames/>
  <calcPr fullCalcOnLoad="1"/>
</workbook>
</file>

<file path=xl/sharedStrings.xml><?xml version="1.0" encoding="utf-8"?>
<sst xmlns="http://schemas.openxmlformats.org/spreadsheetml/2006/main" count="313" uniqueCount="250">
  <si>
    <t>Налог на доходы физических лиц</t>
  </si>
  <si>
    <t>ШТРАФНЫЕ САНКЦИИ, ВОЗМЕЩЕНИЕ УЩЕРБА</t>
  </si>
  <si>
    <t>ВСЕГО ДОХОДОВ</t>
  </si>
  <si>
    <t>Плата за негативное  воздействие на окружающую среду</t>
  </si>
  <si>
    <t xml:space="preserve"> ДОХОДЫ</t>
  </si>
  <si>
    <t xml:space="preserve">НАЛОГИ НА ПРИБЫЛЬ, ДОХОДЫ                                                        </t>
  </si>
  <si>
    <t>ГОСУДАРСТВЕННАЯ  ПОШЛИНА</t>
  </si>
  <si>
    <t>ПЛАТЕЖИ ПРИ ПОЛЬЗОВАНИИ ПРИРОДНЫМИ РЕСУРСАМИ</t>
  </si>
  <si>
    <t>ПРОЧИЕ НЕНАЛОГОВЫЕ ДОХОДЫ</t>
  </si>
  <si>
    <t>ИТОГО ДОХОДОВ</t>
  </si>
  <si>
    <t>БЕЗВОЗМЕЗДНЫЕ ПОСТУПЛЕНИЯ</t>
  </si>
  <si>
    <t xml:space="preserve">БЕЗВОЗМЕЗДНЫЕ ПОСТУПЛЕНИЯ ОТ ДРУГИХ  БЮДЖЕТОВ БЮДЖЕТНОЙ СИСТЕМЫ РФ </t>
  </si>
  <si>
    <t>Денежные взыскания (штрафы) за нарушение законодательства о налогах и сборах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</si>
  <si>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</si>
  <si>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Денежные взыскания 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</si>
  <si>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ДОХОДЫ ОТ ОКАЗАНИЯ  ПЛАТНЫХ УСЛУГ И КОМПЕНСАЦИИ ЗАТРАТ ГОСУДАРСТВА</t>
  </si>
  <si>
    <t>Государственная пошлина за распространение наружной рекламы</t>
  </si>
  <si>
    <t>Денежные взыскания (штрафы) за административные правонарушения в области дорожного движения.</t>
  </si>
  <si>
    <t>Государственная пошлина по делам, рассматриваемым в судах общей юрисдикции, мировыми судьями(за исключением  государственной пошлины по делам, рассматриваемым Верховным Судом РФ)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</si>
  <si>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</si>
  <si>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муниципальных районов.</t>
  </si>
  <si>
    <t>Прочие доходы от оказания платных услуг получателями средств  бюджетов муниципальных районов  и компенсации затрат бюджетов муниципальных районов.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</si>
  <si>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</si>
  <si>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 поступления от использования имущества, находящегося в собственности    муниципальных районов</t>
  </si>
  <si>
    <t>Арендная плата за земли, находящиеся в государственной  собственности до разграничения государственной собственности на землю,поступления от продажи права на заключение договоров аренды указанных земельных участков.</t>
  </si>
  <si>
    <t>Государственная пошлина за государственную регистрацию транспортных средств и иные  юридически значимые  действия, связанные с изменениями и выдачей документов на транспортные средства, выдачей регистрационных знаков.</t>
  </si>
  <si>
    <t>Арендная плата и поступления от продажи права на заключение договоров аренды за земли, предназначенные  для целей жилищного строительства, до разграничения государственной собственности на землю, и расположенные в границах поселений. .</t>
  </si>
  <si>
    <t>к решению МК</t>
  </si>
  <si>
    <t>Смоляниновского городского поселения</t>
  </si>
  <si>
    <t>НАЛОГИ НА ИМУЩЕСТВО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</si>
  <si>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</si>
  <si>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</si>
  <si>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</si>
  <si>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% исполнения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</si>
  <si>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</si>
  <si>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 бюджетов поселений  и компенсации затрат бюджетов поселений.</t>
  </si>
  <si>
    <t>Субвенции на осуществление первичного воинского учета на территории, где отсутствуют военные комиссариаты</t>
  </si>
  <si>
    <t>Отклонение ( + ; - )</t>
  </si>
  <si>
    <t>тыс.руб.</t>
  </si>
  <si>
    <t>0,00</t>
  </si>
  <si>
    <t xml:space="preserve">Приложение № </t>
  </si>
  <si>
    <t xml:space="preserve">Назначено </t>
  </si>
  <si>
    <t xml:space="preserve">ОТЧЕТ ОБ ИСПОЛНЕНИИ  ДОХОДОВ БЮДЖЕТА СМОЛЯНИНОВСКОГО ГОРОДСКОГО ПОСЕЛЕНИЯ </t>
  </si>
  <si>
    <t xml:space="preserve">Наименование 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</si>
  <si>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</si>
  <si>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</si>
  <si>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</si>
  <si>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</si>
  <si>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на осуществление выравнивания бюджетной обеспеченности поселений, входящих в состав муниципальных районов Приморского края</t>
  </si>
  <si>
    <t xml:space="preserve">Исполнено     </t>
  </si>
  <si>
    <r>
      <t>НАЛОГОВЫЕ ДОХОДЫ</t>
    </r>
    <r>
      <rPr>
        <sz val="12"/>
        <rFont val="Times New Roman"/>
        <family val="1"/>
      </rPr>
      <t xml:space="preserve">                                                        </t>
    </r>
  </si>
  <si>
    <t>87</t>
  </si>
  <si>
    <t>25,00</t>
  </si>
  <si>
    <t>10,00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</si>
  <si>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казенных).</t>
  </si>
  <si>
    <t>НЕНАЛОГОВЫЕ ДОХОДЫ</t>
  </si>
  <si>
    <t>109</t>
  </si>
  <si>
    <t>Исполнитель  М.В. Дмитриева</t>
  </si>
  <si>
    <t>69</t>
  </si>
  <si>
    <t>100</t>
  </si>
  <si>
    <t>120,00</t>
  </si>
  <si>
    <t>Субсидии бюджетов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</si>
  <si>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бюджетов поселений на обеспечение мероприятий по капитальному ремонту многоквартирных домов за счет средств бюджетов.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</si>
  <si>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</si>
  <si>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110</t>
  </si>
  <si>
    <t>94</t>
  </si>
  <si>
    <t>0</t>
  </si>
  <si>
    <t>92</t>
  </si>
  <si>
    <t>23,00</t>
  </si>
  <si>
    <t>17,07</t>
  </si>
  <si>
    <t xml:space="preserve"> 0,00</t>
  </si>
  <si>
    <t>+23,00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</si>
  <si>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указано</t>
  </si>
  <si>
    <t>Прочии субсидии бюджетам поселений</t>
  </si>
  <si>
    <t>24245,99474</t>
  </si>
  <si>
    <t>Субвенции бюджетам поселений на осуществлениие полномочий по подготовке проведения статистических переписей</t>
  </si>
  <si>
    <t>65,0</t>
  </si>
  <si>
    <t>65,00</t>
  </si>
  <si>
    <t>12048,04</t>
  </si>
  <si>
    <t>810,00</t>
  </si>
  <si>
    <t>820,00</t>
  </si>
  <si>
    <t>85,00</t>
  </si>
  <si>
    <t>12953,04</t>
  </si>
  <si>
    <t>725,00</t>
  </si>
  <si>
    <t>500,00</t>
  </si>
  <si>
    <t>80,00</t>
  </si>
  <si>
    <t>13678,04</t>
  </si>
  <si>
    <t>33716,93474</t>
  </si>
  <si>
    <t>260,66</t>
  </si>
  <si>
    <t>4485,84</t>
  </si>
  <si>
    <t>1082,389</t>
  </si>
  <si>
    <t>47394,97374</t>
  </si>
  <si>
    <t>1345,75</t>
  </si>
  <si>
    <t>24130,51074</t>
  </si>
  <si>
    <t>за  2011 год</t>
  </si>
  <si>
    <t>-2,85</t>
  </si>
  <si>
    <t>1194,24</t>
  </si>
  <si>
    <t>1191,39</t>
  </si>
  <si>
    <t>60,65</t>
  </si>
  <si>
    <t>462,69</t>
  </si>
  <si>
    <t>62,05</t>
  </si>
  <si>
    <t>102,45</t>
  </si>
  <si>
    <t>667,26</t>
  </si>
  <si>
    <t>13135,30</t>
  </si>
  <si>
    <t>14387,34</t>
  </si>
  <si>
    <t>15054,60</t>
  </si>
  <si>
    <t>2463,75</t>
  </si>
  <si>
    <t>29348,05974</t>
  </si>
  <si>
    <t>44402,65920</t>
  </si>
  <si>
    <t>+1434,3</t>
  </si>
  <si>
    <t>111</t>
  </si>
  <si>
    <t>+1087,26</t>
  </si>
  <si>
    <t>+371,39</t>
  </si>
  <si>
    <t>145</t>
  </si>
  <si>
    <t>-12,85</t>
  </si>
  <si>
    <t>-0,3</t>
  </si>
  <si>
    <t>+384,24</t>
  </si>
  <si>
    <t>147</t>
  </si>
  <si>
    <t>-24,35</t>
  </si>
  <si>
    <t>71,4</t>
  </si>
  <si>
    <t>-57,74</t>
  </si>
  <si>
    <t>-37,31</t>
  </si>
  <si>
    <t>93</t>
  </si>
  <si>
    <t>-7,93</t>
  </si>
  <si>
    <t>68</t>
  </si>
  <si>
    <t>-57,95</t>
  </si>
  <si>
    <t>52</t>
  </si>
  <si>
    <t>+22,45</t>
  </si>
  <si>
    <t>128</t>
  </si>
  <si>
    <t>+1376,56</t>
  </si>
  <si>
    <t>-4368,875</t>
  </si>
  <si>
    <t>-1113,3</t>
  </si>
  <si>
    <t>3577,05</t>
  </si>
  <si>
    <t>-3140,09</t>
  </si>
  <si>
    <t>30</t>
  </si>
  <si>
    <t>-115,484</t>
  </si>
  <si>
    <t>99,5</t>
  </si>
  <si>
    <t>-2992,31454</t>
  </si>
  <si>
    <t>Код бюджетной классификации Российской Федерации</t>
  </si>
  <si>
    <t>Исполнено за 2019 год, тыс.руб.</t>
  </si>
  <si>
    <t>Утвержденные бюджетные назначения на 2019 год</t>
  </si>
  <si>
    <t>Отчет об исполнении доходной части бюджета Новонежинского сельского поселения за 2019 год</t>
  </si>
  <si>
    <t>Глава Новонежинского сельского поселения</t>
  </si>
  <si>
    <t>И.В.Зызин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</si>
  <si>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</si>
  <si>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</si>
  <si>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</si>
  <si>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</si>
  <si>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</si>
  <si>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</si>
  <si>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</si>
  <si>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</si>
  <si>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</si>
  <si>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</si>
  <si>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</si>
  <si>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</t>
  </si>
  <si>
    <t>000 1 01 02010 01 1000 110</t>
  </si>
  <si>
    <t>000 1 01 02010 01 2100 110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</si>
  <si>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</si>
  <si>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</si>
  <si>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</si>
  <si>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</si>
  <si>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</si>
  <si>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</si>
  <si>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</si>
  <si>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000 1 01 02030 01 2100 110</t>
  </si>
  <si>
    <t>000 1 01 02030 01 3000 110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</si>
  <si>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</si>
  <si>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</si>
  <si>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</si>
  <si>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</si>
  <si>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</si>
  <si>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>000 1 05 03010 01 3000 110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</si>
  <si>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</si>
  <si>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</si>
  <si>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</si>
  <si>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</si>
  <si>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</si>
  <si>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</si>
  <si>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</si>
  <si>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</si>
  <si>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</si>
  <si>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</si>
  <si>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</si>
  <si>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</si>
  <si>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</si>
  <si>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</si>
  <si>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</si>
  <si>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>000 1 06 06033 10 2100 110</t>
  </si>
  <si>
    <t>000 1 06 06033 10 3000 110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</si>
  <si>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</si>
  <si>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</si>
  <si>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</si>
  <si>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</si>
  <si>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</si>
  <si>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</si>
  <si>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</si>
  <si>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</si>
  <si>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</si>
  <si>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</si>
  <si>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</si>
  <si>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</si>
  <si>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</si>
  <si>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</si>
  <si>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ШТРАФЫ, САНКЦИИ, ВОЗМЕЩЕНИЕ УЩЕРБА</t>
  </si>
  <si>
    <t>000 1 16 00000 00 0000 000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</si>
  <si>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</si>
  <si>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</si>
  <si>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</si>
  <si>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</si>
  <si>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  ПРОЧИЕ НЕНАЛОГОВЫЕ ДОХОДЫ</t>
  </si>
  <si>
    <t>000 1 17 00000 00 0000 000</t>
  </si>
  <si>
    <t>-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</si>
  <si>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</si>
  <si>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</si>
  <si>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</si>
  <si>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</si>
  <si>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</si>
  <si>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</si>
  <si>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</si>
  <si>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</si>
  <si>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</si>
  <si>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</si>
  <si>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</si>
  <si>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</si>
  <si>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</si>
  <si>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</si>
  <si>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</si>
  <si>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</si>
  <si>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</si>
  <si>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</si>
  <si>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</si>
  <si>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</si>
  <si>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</si>
  <si>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</si>
  <si>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</si>
  <si>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</si>
  <si>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</si>
  <si>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</si>
  <si>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</si>
  <si>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</si>
  <si>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</si>
  <si>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</si>
  <si>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</si>
  <si>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</si>
  <si>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</si>
  <si>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</si>
  <si>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</si>
  <si>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</si>
  <si>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Приложение 1 к муниципальному правовому акту Новонежинского сельского поселения от "21"июля2020 года №118-МПА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</si>
</sst>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%"/>
    <numFmt numFmtId="174" formatCode="0.00000"/>
    <numFmt numFmtId="175" formatCode="#,##0.00000_р_."/>
    <numFmt numFmtId="176" formatCode="#,##0.000_р_."/>
    <numFmt numFmtId="177" formatCode="#,##0.00000"/>
    <numFmt numFmtId="178" formatCode="#,##0.00_р_.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left" wrapText="1"/>
      <protection/>
    </xf>
    <xf numFmtId="0" fontId="37" fillId="0" borderId="2">
      <alignment horizontal="left" wrapText="1"/>
      <protection/>
    </xf>
    <xf numFmtId="0" fontId="37" fillId="0" borderId="3">
      <alignment horizontal="left" wrapText="1" indent="2"/>
      <protection/>
    </xf>
    <xf numFmtId="49" fontId="37" fillId="0" borderId="4">
      <alignment horizontal="center"/>
      <protection/>
    </xf>
    <xf numFmtId="49" fontId="37" fillId="0" borderId="5">
      <alignment horizontal="center"/>
      <protection/>
    </xf>
    <xf numFmtId="49" fontId="37" fillId="0" borderId="6">
      <alignment horizontal="center"/>
      <protection/>
    </xf>
    <xf numFmtId="4" fontId="37" fillId="0" borderId="4">
      <alignment horizontal="right" shrinkToFit="1"/>
      <protection/>
    </xf>
    <xf numFmtId="4" fontId="37" fillId="0" borderId="5">
      <alignment horizontal="right" shrinkToFit="1"/>
      <protection/>
    </xf>
    <xf numFmtId="4" fontId="37" fillId="0" borderId="6">
      <alignment horizontal="right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7" applyNumberFormat="0" applyAlignment="0" applyProtection="0"/>
    <xf numFmtId="0" fontId="39" fillId="27" borderId="8" applyNumberFormat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28" borderId="13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justify" vertical="top" wrapText="1"/>
    </xf>
    <xf numFmtId="0" fontId="4" fillId="0" borderId="16" xfId="0" applyNumberFormat="1" applyFont="1" applyBorder="1" applyAlignment="1">
      <alignment horizontal="justify" vertical="top" wrapText="1"/>
    </xf>
    <xf numFmtId="0" fontId="4" fillId="0" borderId="16" xfId="0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right" vertical="top" wrapText="1"/>
    </xf>
    <xf numFmtId="49" fontId="5" fillId="0" borderId="16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justify" wrapText="1"/>
    </xf>
    <xf numFmtId="49" fontId="4" fillId="0" borderId="16" xfId="0" applyNumberFormat="1" applyFont="1" applyBorder="1" applyAlignment="1">
      <alignment horizontal="right" wrapText="1"/>
    </xf>
    <xf numFmtId="49" fontId="4" fillId="33" borderId="16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top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justify" wrapText="1"/>
    </xf>
    <xf numFmtId="0" fontId="5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49" fontId="5" fillId="0" borderId="16" xfId="0" applyNumberFormat="1" applyFont="1" applyFill="1" applyBorder="1" applyAlignment="1">
      <alignment horizontal="right" vertical="top" wrapText="1"/>
    </xf>
    <xf numFmtId="49" fontId="5" fillId="0" borderId="16" xfId="0" applyNumberFormat="1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center" wrapText="1"/>
    </xf>
    <xf numFmtId="11" fontId="4" fillId="0" borderId="16" xfId="0" applyNumberFormat="1" applyFont="1" applyBorder="1" applyAlignment="1">
      <alignment horizontal="justify" vertical="top" wrapText="1"/>
    </xf>
    <xf numFmtId="49" fontId="55" fillId="0" borderId="16" xfId="0" applyNumberFormat="1" applyFont="1" applyBorder="1" applyAlignment="1">
      <alignment horizontal="right" vertical="top" wrapText="1"/>
    </xf>
    <xf numFmtId="49" fontId="56" fillId="0" borderId="16" xfId="0" applyNumberFormat="1" applyFont="1" applyBorder="1" applyAlignment="1">
      <alignment horizontal="right" vertical="top" wrapText="1"/>
    </xf>
    <xf numFmtId="49" fontId="56" fillId="0" borderId="16" xfId="0" applyNumberFormat="1" applyFont="1" applyBorder="1" applyAlignment="1">
      <alignment horizontal="right" wrapText="1"/>
    </xf>
    <xf numFmtId="49" fontId="57" fillId="0" borderId="16" xfId="0" applyNumberFormat="1" applyFont="1" applyBorder="1" applyAlignment="1">
      <alignment horizontal="right" vertical="top" wrapText="1"/>
    </xf>
    <xf numFmtId="49" fontId="56" fillId="0" borderId="16" xfId="0" applyNumberFormat="1" applyFont="1" applyFill="1" applyBorder="1" applyAlignment="1">
      <alignment horizontal="right" wrapText="1"/>
    </xf>
    <xf numFmtId="49" fontId="57" fillId="0" borderId="16" xfId="0" applyNumberFormat="1" applyFont="1" applyBorder="1" applyAlignment="1">
      <alignment horizontal="right" wrapText="1"/>
    </xf>
    <xf numFmtId="49" fontId="56" fillId="0" borderId="16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8" fillId="0" borderId="16" xfId="34" applyNumberFormat="1" applyFont="1" applyBorder="1" applyProtection="1">
      <alignment horizontal="left" wrapText="1"/>
      <protection/>
    </xf>
    <xf numFmtId="49" fontId="58" fillId="0" borderId="16" xfId="37" applyNumberFormat="1" applyFont="1" applyBorder="1" applyProtection="1">
      <alignment horizontal="center"/>
      <protection/>
    </xf>
    <xf numFmtId="0" fontId="58" fillId="0" borderId="16" xfId="35" applyNumberFormat="1" applyFont="1" applyBorder="1" applyProtection="1">
      <alignment horizontal="left" wrapText="1" indent="2"/>
      <protection/>
    </xf>
    <xf numFmtId="49" fontId="58" fillId="0" borderId="16" xfId="38" applyNumberFormat="1" applyFont="1" applyBorder="1" applyProtection="1">
      <alignment horizontal="center"/>
      <protection/>
    </xf>
    <xf numFmtId="0" fontId="59" fillId="0" borderId="16" xfId="33" applyNumberFormat="1" applyFont="1" applyBorder="1" applyProtection="1">
      <alignment horizontal="left" wrapText="1"/>
      <protection/>
    </xf>
    <xf numFmtId="49" fontId="59" fillId="0" borderId="16" xfId="36" applyNumberFormat="1" applyFont="1" applyBorder="1" applyProtection="1">
      <alignment horizontal="center"/>
      <protection/>
    </xf>
    <xf numFmtId="184" fontId="59" fillId="0" borderId="16" xfId="39" applyNumberFormat="1" applyFont="1" applyBorder="1" applyProtection="1">
      <alignment horizontal="right" shrinkToFit="1"/>
      <protection/>
    </xf>
    <xf numFmtId="184" fontId="9" fillId="0" borderId="16" xfId="0" applyNumberFormat="1" applyFont="1" applyBorder="1" applyAlignment="1">
      <alignment/>
    </xf>
    <xf numFmtId="184" fontId="58" fillId="0" borderId="16" xfId="40" applyNumberFormat="1" applyFont="1" applyBorder="1" applyProtection="1">
      <alignment horizontal="right" shrinkToFit="1"/>
      <protection/>
    </xf>
    <xf numFmtId="184" fontId="7" fillId="0" borderId="16" xfId="0" applyNumberFormat="1" applyFont="1" applyBorder="1" applyAlignment="1">
      <alignment/>
    </xf>
    <xf numFmtId="184" fontId="58" fillId="0" borderId="16" xfId="41" applyNumberFormat="1" applyFont="1" applyBorder="1" applyProtection="1">
      <alignment horizontal="right" shrinkToFit="1"/>
      <protection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29" xfId="34"/>
    <cellStyle name="xl30" xfId="35"/>
    <cellStyle name="xl39" xfId="36"/>
    <cellStyle name="xl40" xfId="37"/>
    <cellStyle name="xl41" xfId="38"/>
    <cellStyle name="xl48" xfId="39"/>
    <cellStyle name="xl49" xfId="40"/>
    <cellStyle name="xl50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7.421875" style="0" customWidth="1"/>
    <col min="2" max="2" width="16.28125" style="0" customWidth="1"/>
    <col min="3" max="3" width="15.7109375" style="0" customWidth="1"/>
    <col min="4" max="4" width="17.421875" style="0" customWidth="1"/>
    <col min="5" max="5" width="14.28125" style="0" customWidth="1"/>
  </cols>
  <sheetData>
    <row r="1" spans="1:5" ht="15.75">
      <c r="A1" s="2"/>
      <c r="B1" s="9" t="s">
        <v>40</v>
      </c>
      <c r="C1" s="16"/>
      <c r="D1" s="16"/>
      <c r="E1" s="22"/>
    </row>
    <row r="2" spans="1:5" ht="15.75">
      <c r="A2" s="3"/>
      <c r="B2" s="9" t="s">
        <v>27</v>
      </c>
      <c r="C2" s="16"/>
      <c r="D2" s="16"/>
      <c r="E2" s="22"/>
    </row>
    <row r="3" spans="1:5" ht="15.75">
      <c r="A3" s="3"/>
      <c r="B3" s="9" t="s">
        <v>28</v>
      </c>
      <c r="C3" s="16"/>
      <c r="D3" s="16"/>
      <c r="E3" s="22"/>
    </row>
    <row r="4" spans="1:5" ht="15.75">
      <c r="A4" s="2"/>
      <c r="B4" s="9"/>
      <c r="C4" s="16"/>
      <c r="D4" s="16"/>
      <c r="E4" s="22"/>
    </row>
    <row r="5" spans="1:5" ht="15.75">
      <c r="A5" s="2"/>
      <c r="B5" s="9"/>
      <c r="C5" s="16"/>
      <c r="D5" s="16"/>
      <c r="E5" s="22"/>
    </row>
    <row r="6" spans="1:5" ht="15.75">
      <c r="A6" s="25" t="s">
        <v>42</v>
      </c>
      <c r="B6" s="24"/>
      <c r="C6" s="24"/>
      <c r="D6" s="24"/>
      <c r="E6" s="25"/>
    </row>
    <row r="7" spans="1:5" ht="15.75">
      <c r="A7" s="70" t="s">
        <v>94</v>
      </c>
      <c r="B7" s="70"/>
      <c r="C7" s="70"/>
      <c r="D7" s="70"/>
      <c r="E7" s="70"/>
    </row>
    <row r="8" spans="1:5" ht="15.75">
      <c r="A8" s="71"/>
      <c r="B8" s="71"/>
      <c r="C8" s="16"/>
      <c r="D8" s="16"/>
      <c r="E8" s="27" t="s">
        <v>38</v>
      </c>
    </row>
    <row r="9" spans="1:5" s="28" customFormat="1" ht="31.5">
      <c r="A9" s="4" t="s">
        <v>43</v>
      </c>
      <c r="B9" s="18" t="s">
        <v>41</v>
      </c>
      <c r="C9" s="18" t="s">
        <v>49</v>
      </c>
      <c r="D9" s="18" t="s">
        <v>37</v>
      </c>
      <c r="E9" s="32" t="s">
        <v>33</v>
      </c>
    </row>
    <row r="10" spans="1:5" s="28" customFormat="1" ht="15.75">
      <c r="A10" s="5" t="s">
        <v>4</v>
      </c>
      <c r="B10" s="10"/>
      <c r="C10" s="12"/>
      <c r="D10" s="12"/>
      <c r="E10" s="14"/>
    </row>
    <row r="11" spans="1:5" s="28" customFormat="1" ht="15.75">
      <c r="A11" s="26" t="s">
        <v>50</v>
      </c>
      <c r="B11" s="30" t="s">
        <v>82</v>
      </c>
      <c r="C11" s="38" t="s">
        <v>104</v>
      </c>
      <c r="D11" s="11" t="s">
        <v>109</v>
      </c>
      <c r="E11" s="11" t="s">
        <v>110</v>
      </c>
    </row>
    <row r="12" spans="1:5" s="28" customFormat="1" ht="15.75">
      <c r="A12" s="19" t="s">
        <v>5</v>
      </c>
      <c r="B12" s="11" t="s">
        <v>78</v>
      </c>
      <c r="C12" s="35" t="s">
        <v>103</v>
      </c>
      <c r="D12" s="10" t="s">
        <v>111</v>
      </c>
      <c r="E12" s="11" t="s">
        <v>56</v>
      </c>
    </row>
    <row r="13" spans="1:5" s="28" customFormat="1" ht="15.75">
      <c r="A13" s="20" t="s">
        <v>0</v>
      </c>
      <c r="B13" s="11" t="s">
        <v>78</v>
      </c>
      <c r="C13" s="36" t="s">
        <v>103</v>
      </c>
      <c r="D13" s="11" t="s">
        <v>111</v>
      </c>
      <c r="E13" s="11" t="s">
        <v>56</v>
      </c>
    </row>
    <row r="14" spans="1:5" s="28" customFormat="1" ht="15.75">
      <c r="A14" s="6" t="s">
        <v>29</v>
      </c>
      <c r="B14" s="29" t="s">
        <v>80</v>
      </c>
      <c r="C14" s="35" t="s">
        <v>97</v>
      </c>
      <c r="D14" s="10" t="s">
        <v>112</v>
      </c>
      <c r="E14" s="11" t="s">
        <v>113</v>
      </c>
    </row>
    <row r="15" spans="1:5" s="28" customFormat="1" ht="15.75">
      <c r="A15" s="6" t="s">
        <v>30</v>
      </c>
      <c r="B15" s="13" t="s">
        <v>53</v>
      </c>
      <c r="C15" s="37" t="s">
        <v>95</v>
      </c>
      <c r="D15" s="12" t="s">
        <v>114</v>
      </c>
      <c r="E15" s="14" t="s">
        <v>115</v>
      </c>
    </row>
    <row r="16" spans="1:5" s="28" customFormat="1" ht="15.75">
      <c r="A16" s="6" t="s">
        <v>31</v>
      </c>
      <c r="B16" s="14" t="s">
        <v>79</v>
      </c>
      <c r="C16" s="37" t="s">
        <v>96</v>
      </c>
      <c r="D16" s="12" t="s">
        <v>116</v>
      </c>
      <c r="E16" s="14" t="s">
        <v>117</v>
      </c>
    </row>
    <row r="17" spans="1:5" s="28" customFormat="1" ht="15.75" hidden="1">
      <c r="A17" s="6" t="s">
        <v>6</v>
      </c>
      <c r="B17" s="10"/>
      <c r="C17" s="34"/>
      <c r="D17" s="12"/>
      <c r="E17" s="14"/>
    </row>
    <row r="18" spans="1:5" s="28" customFormat="1" ht="63" hidden="1">
      <c r="A18" s="6" t="s">
        <v>18</v>
      </c>
      <c r="B18" s="12"/>
      <c r="C18" s="34"/>
      <c r="D18" s="12"/>
      <c r="E18" s="14"/>
    </row>
    <row r="19" spans="1:5" s="28" customFormat="1" ht="47.25" hidden="1">
      <c r="A19" s="6" t="s">
        <v>13</v>
      </c>
      <c r="B19" s="12"/>
      <c r="C19" s="34"/>
      <c r="D19" s="12"/>
      <c r="E19" s="14"/>
    </row>
    <row r="20" spans="1:5" s="28" customFormat="1" ht="78.75" hidden="1">
      <c r="A20" s="6" t="s">
        <v>25</v>
      </c>
      <c r="B20" s="12"/>
      <c r="C20" s="34"/>
      <c r="D20" s="12"/>
      <c r="E20" s="14"/>
    </row>
    <row r="21" spans="1:5" s="28" customFormat="1" ht="31.5" hidden="1">
      <c r="A21" s="6" t="s">
        <v>16</v>
      </c>
      <c r="B21" s="12"/>
      <c r="C21" s="34"/>
      <c r="D21" s="12"/>
      <c r="E21" s="14"/>
    </row>
    <row r="22" spans="1:5" s="28" customFormat="1" ht="15.75">
      <c r="A22" s="6" t="s">
        <v>44</v>
      </c>
      <c r="B22" s="10" t="s">
        <v>81</v>
      </c>
      <c r="C22" s="35" t="s">
        <v>98</v>
      </c>
      <c r="D22" s="10" t="s">
        <v>118</v>
      </c>
      <c r="E22" s="11" t="s">
        <v>119</v>
      </c>
    </row>
    <row r="23" spans="1:5" s="28" customFormat="1" ht="47.25">
      <c r="A23" s="6" t="s">
        <v>45</v>
      </c>
      <c r="B23" s="12" t="s">
        <v>81</v>
      </c>
      <c r="C23" s="37" t="s">
        <v>98</v>
      </c>
      <c r="D23" s="12" t="s">
        <v>118</v>
      </c>
      <c r="E23" s="12" t="s">
        <v>119</v>
      </c>
    </row>
    <row r="24" spans="1:5" s="28" customFormat="1" ht="15.75">
      <c r="A24" s="5" t="s">
        <v>55</v>
      </c>
      <c r="B24" s="29" t="s">
        <v>83</v>
      </c>
      <c r="C24" s="40" t="s">
        <v>102</v>
      </c>
      <c r="D24" s="10" t="s">
        <v>120</v>
      </c>
      <c r="E24" s="10" t="s">
        <v>67</v>
      </c>
    </row>
    <row r="25" spans="1:5" s="28" customFormat="1" ht="47.25">
      <c r="A25" s="6" t="s">
        <v>19</v>
      </c>
      <c r="B25" s="11" t="s">
        <v>84</v>
      </c>
      <c r="C25" s="36" t="s">
        <v>99</v>
      </c>
      <c r="D25" s="11" t="s">
        <v>121</v>
      </c>
      <c r="E25" s="11" t="s">
        <v>122</v>
      </c>
    </row>
    <row r="26" spans="1:5" s="28" customFormat="1" ht="78.75" hidden="1">
      <c r="A26" s="7" t="s">
        <v>24</v>
      </c>
      <c r="B26" s="14"/>
      <c r="C26" s="37"/>
      <c r="D26" s="12"/>
      <c r="E26" s="14"/>
    </row>
    <row r="27" spans="1:5" s="28" customFormat="1" ht="94.5">
      <c r="A27" s="7" t="s">
        <v>26</v>
      </c>
      <c r="B27" s="14" t="s">
        <v>84</v>
      </c>
      <c r="C27" s="39" t="s">
        <v>99</v>
      </c>
      <c r="D27" s="14" t="s">
        <v>121</v>
      </c>
      <c r="E27" s="14" t="s">
        <v>122</v>
      </c>
    </row>
    <row r="28" spans="1:5" s="28" customFormat="1" ht="47.25" hidden="1">
      <c r="A28" s="7" t="s">
        <v>23</v>
      </c>
      <c r="B28" s="14"/>
      <c r="C28" s="34"/>
      <c r="D28" s="12"/>
      <c r="E28" s="14"/>
    </row>
    <row r="29" spans="1:5" s="28" customFormat="1" ht="47.25" hidden="1">
      <c r="A29" s="7" t="s">
        <v>20</v>
      </c>
      <c r="B29" s="14"/>
      <c r="C29" s="34"/>
      <c r="D29" s="12"/>
      <c r="E29" s="14"/>
    </row>
    <row r="30" spans="1:5" s="28" customFormat="1" ht="31.5" hidden="1">
      <c r="A30" s="6" t="s">
        <v>7</v>
      </c>
      <c r="B30" s="11"/>
      <c r="C30" s="34"/>
      <c r="D30" s="12"/>
      <c r="E30" s="14"/>
    </row>
    <row r="31" spans="1:5" s="28" customFormat="1" ht="31.5" hidden="1">
      <c r="A31" s="6" t="s">
        <v>3</v>
      </c>
      <c r="B31" s="14"/>
      <c r="C31" s="34"/>
      <c r="D31" s="12"/>
      <c r="E31" s="14"/>
    </row>
    <row r="32" spans="1:5" s="28" customFormat="1" ht="31.5" hidden="1">
      <c r="A32" s="6" t="s">
        <v>15</v>
      </c>
      <c r="B32" s="11"/>
      <c r="C32" s="34"/>
      <c r="D32" s="12"/>
      <c r="E32" s="14"/>
    </row>
    <row r="33" spans="1:5" s="28" customFormat="1" ht="63" hidden="1">
      <c r="A33" s="6" t="s">
        <v>21</v>
      </c>
      <c r="B33" s="14"/>
      <c r="C33" s="34"/>
      <c r="D33" s="12"/>
      <c r="E33" s="14"/>
    </row>
    <row r="34" spans="1:5" s="28" customFormat="1" ht="15.75" hidden="1">
      <c r="A34" s="6" t="s">
        <v>1</v>
      </c>
      <c r="B34" s="10"/>
      <c r="C34" s="34"/>
      <c r="D34" s="12"/>
      <c r="E34" s="14"/>
    </row>
    <row r="35" spans="1:5" s="28" customFormat="1" ht="31.5" hidden="1">
      <c r="A35" s="6" t="s">
        <v>12</v>
      </c>
      <c r="B35" s="12"/>
      <c r="C35" s="34"/>
      <c r="D35" s="12"/>
      <c r="E35" s="14"/>
    </row>
    <row r="36" spans="1:5" s="28" customFormat="1" ht="63" hidden="1">
      <c r="A36" s="6" t="s">
        <v>14</v>
      </c>
      <c r="B36" s="12"/>
      <c r="C36" s="34"/>
      <c r="D36" s="12"/>
      <c r="E36" s="14"/>
    </row>
    <row r="37" spans="1:5" s="28" customFormat="1" ht="78.75" hidden="1">
      <c r="A37" s="6" t="s">
        <v>22</v>
      </c>
      <c r="B37" s="12"/>
      <c r="C37" s="34"/>
      <c r="D37" s="12"/>
      <c r="E37" s="14"/>
    </row>
    <row r="38" spans="1:5" s="28" customFormat="1" ht="31.5" hidden="1">
      <c r="A38" s="6" t="s">
        <v>17</v>
      </c>
      <c r="B38" s="12"/>
      <c r="C38" s="34"/>
      <c r="D38" s="12"/>
      <c r="E38" s="14"/>
    </row>
    <row r="39" spans="1:5" s="28" customFormat="1" ht="78.75">
      <c r="A39" s="6" t="s">
        <v>54</v>
      </c>
      <c r="B39" s="10" t="s">
        <v>52</v>
      </c>
      <c r="C39" s="35" t="s">
        <v>69</v>
      </c>
      <c r="D39" s="12" t="s">
        <v>123</v>
      </c>
      <c r="E39" s="14" t="s">
        <v>124</v>
      </c>
    </row>
    <row r="40" spans="1:5" s="28" customFormat="1" ht="31.5">
      <c r="A40" s="6" t="s">
        <v>34</v>
      </c>
      <c r="B40" s="11" t="s">
        <v>60</v>
      </c>
      <c r="C40" s="36" t="s">
        <v>100</v>
      </c>
      <c r="D40" s="11" t="s">
        <v>125</v>
      </c>
      <c r="E40" s="11" t="s">
        <v>126</v>
      </c>
    </row>
    <row r="41" spans="1:5" s="28" customFormat="1" ht="47.25">
      <c r="A41" s="6" t="s">
        <v>35</v>
      </c>
      <c r="B41" s="14" t="s">
        <v>60</v>
      </c>
      <c r="C41" s="39" t="s">
        <v>100</v>
      </c>
      <c r="D41" s="14" t="s">
        <v>125</v>
      </c>
      <c r="E41" s="14" t="s">
        <v>126</v>
      </c>
    </row>
    <row r="42" spans="1:5" s="28" customFormat="1" ht="31.5">
      <c r="A42" s="6" t="s">
        <v>46</v>
      </c>
      <c r="B42" s="11" t="s">
        <v>85</v>
      </c>
      <c r="C42" s="36" t="s">
        <v>101</v>
      </c>
      <c r="D42" s="11" t="s">
        <v>127</v>
      </c>
      <c r="E42" s="11" t="s">
        <v>128</v>
      </c>
    </row>
    <row r="43" spans="1:5" s="28" customFormat="1" ht="63">
      <c r="A43" s="6" t="s">
        <v>47</v>
      </c>
      <c r="B43" s="14" t="s">
        <v>85</v>
      </c>
      <c r="C43" s="39" t="s">
        <v>101</v>
      </c>
      <c r="D43" s="14" t="s">
        <v>127</v>
      </c>
      <c r="E43" s="14" t="s">
        <v>128</v>
      </c>
    </row>
    <row r="44" spans="1:5" s="28" customFormat="1" ht="96" customHeight="1">
      <c r="A44" s="33" t="s">
        <v>72</v>
      </c>
      <c r="B44" s="11" t="s">
        <v>39</v>
      </c>
      <c r="C44" s="36" t="s">
        <v>68</v>
      </c>
      <c r="D44" s="14" t="s">
        <v>71</v>
      </c>
      <c r="E44" s="14" t="s">
        <v>39</v>
      </c>
    </row>
    <row r="45" spans="1:5" s="28" customFormat="1" ht="15.75">
      <c r="A45" s="8" t="s">
        <v>8</v>
      </c>
      <c r="B45" s="11" t="s">
        <v>39</v>
      </c>
      <c r="C45" s="35" t="s">
        <v>39</v>
      </c>
      <c r="D45" s="10" t="s">
        <v>39</v>
      </c>
      <c r="E45" s="11" t="s">
        <v>39</v>
      </c>
    </row>
    <row r="46" spans="1:5" s="28" customFormat="1" ht="15.75">
      <c r="A46" s="8" t="s">
        <v>32</v>
      </c>
      <c r="B46" s="14" t="s">
        <v>39</v>
      </c>
      <c r="C46" s="37" t="s">
        <v>39</v>
      </c>
      <c r="D46" s="12" t="s">
        <v>39</v>
      </c>
      <c r="E46" s="14" t="s">
        <v>39</v>
      </c>
    </row>
    <row r="47" spans="1:5" s="28" customFormat="1" ht="15.75">
      <c r="A47" s="20" t="s">
        <v>9</v>
      </c>
      <c r="B47" s="11" t="s">
        <v>86</v>
      </c>
      <c r="C47" s="36" t="s">
        <v>105</v>
      </c>
      <c r="D47" s="11" t="s">
        <v>129</v>
      </c>
      <c r="E47" s="11" t="s">
        <v>64</v>
      </c>
    </row>
    <row r="48" spans="1:5" s="28" customFormat="1" ht="15.75">
      <c r="A48" s="20" t="s">
        <v>10</v>
      </c>
      <c r="B48" s="30" t="s">
        <v>87</v>
      </c>
      <c r="C48" s="38" t="s">
        <v>107</v>
      </c>
      <c r="D48" s="30" t="s">
        <v>130</v>
      </c>
      <c r="E48" s="30" t="s">
        <v>51</v>
      </c>
    </row>
    <row r="49" spans="1:5" s="28" customFormat="1" ht="31.5">
      <c r="A49" s="6" t="s">
        <v>11</v>
      </c>
      <c r="B49" s="30" t="s">
        <v>87</v>
      </c>
      <c r="C49" s="30" t="s">
        <v>107</v>
      </c>
      <c r="D49" s="11" t="s">
        <v>130</v>
      </c>
      <c r="E49" s="11" t="s">
        <v>51</v>
      </c>
    </row>
    <row r="50" spans="1:5" s="28" customFormat="1" ht="47.25">
      <c r="A50" s="6" t="s">
        <v>48</v>
      </c>
      <c r="B50" s="15" t="s">
        <v>39</v>
      </c>
      <c r="C50" s="14" t="s">
        <v>70</v>
      </c>
      <c r="D50" s="14" t="s">
        <v>39</v>
      </c>
      <c r="E50" s="14" t="s">
        <v>66</v>
      </c>
    </row>
    <row r="51" spans="1:5" s="28" customFormat="1" ht="47.25">
      <c r="A51" s="6" t="s">
        <v>36</v>
      </c>
      <c r="B51" s="14" t="s">
        <v>88</v>
      </c>
      <c r="C51" s="14" t="s">
        <v>88</v>
      </c>
      <c r="D51" s="14" t="s">
        <v>66</v>
      </c>
      <c r="E51" s="14" t="s">
        <v>59</v>
      </c>
    </row>
    <row r="52" spans="1:5" s="28" customFormat="1" ht="78.75">
      <c r="A52" s="6" t="s">
        <v>63</v>
      </c>
      <c r="B52" s="14" t="s">
        <v>132</v>
      </c>
      <c r="C52" s="14" t="s">
        <v>106</v>
      </c>
      <c r="D52" s="14" t="s">
        <v>131</v>
      </c>
      <c r="E52" s="14" t="s">
        <v>58</v>
      </c>
    </row>
    <row r="53" spans="1:5" s="28" customFormat="1" ht="78.75">
      <c r="A53" s="31" t="s">
        <v>61</v>
      </c>
      <c r="B53" s="14" t="s">
        <v>89</v>
      </c>
      <c r="C53" s="14" t="s">
        <v>92</v>
      </c>
      <c r="D53" s="14" t="s">
        <v>133</v>
      </c>
      <c r="E53" s="14" t="s">
        <v>134</v>
      </c>
    </row>
    <row r="54" spans="1:5" s="28" customFormat="1" ht="47.25">
      <c r="A54" s="31" t="s">
        <v>62</v>
      </c>
      <c r="B54" s="14" t="s">
        <v>90</v>
      </c>
      <c r="C54" s="14" t="s">
        <v>90</v>
      </c>
      <c r="D54" s="14" t="s">
        <v>66</v>
      </c>
      <c r="E54" s="14" t="s">
        <v>59</v>
      </c>
    </row>
    <row r="55" spans="1:5" s="28" customFormat="1" ht="15.75">
      <c r="A55" s="31" t="s">
        <v>73</v>
      </c>
      <c r="B55" s="14" t="s">
        <v>74</v>
      </c>
      <c r="C55" s="14" t="s">
        <v>93</v>
      </c>
      <c r="D55" s="14" t="s">
        <v>135</v>
      </c>
      <c r="E55" s="14" t="s">
        <v>136</v>
      </c>
    </row>
    <row r="56" spans="1:5" s="28" customFormat="1" ht="47.25">
      <c r="A56" s="31" t="s">
        <v>75</v>
      </c>
      <c r="B56" s="14" t="s">
        <v>76</v>
      </c>
      <c r="C56" s="14" t="s">
        <v>77</v>
      </c>
      <c r="D56" s="14" t="s">
        <v>66</v>
      </c>
      <c r="E56" s="14" t="s">
        <v>59</v>
      </c>
    </row>
    <row r="57" spans="1:5" s="28" customFormat="1" ht="15.75">
      <c r="A57" s="21" t="s">
        <v>2</v>
      </c>
      <c r="B57" s="11" t="s">
        <v>91</v>
      </c>
      <c r="C57" s="11" t="s">
        <v>108</v>
      </c>
      <c r="D57" s="11" t="s">
        <v>137</v>
      </c>
      <c r="E57" s="11" t="s">
        <v>65</v>
      </c>
    </row>
    <row r="58" spans="1:5" ht="15.75">
      <c r="A58" s="1"/>
      <c r="B58" s="17"/>
      <c r="C58" s="17"/>
      <c r="D58" s="17"/>
      <c r="E58" s="23"/>
    </row>
    <row r="60" ht="12.75">
      <c r="A60" t="s">
        <v>57</v>
      </c>
    </row>
  </sheetData>
  <sheetProtection/>
  <mergeCells count="2">
    <mergeCell ref="A7:E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="60" zoomScaleNormal="70" zoomScalePageLayoutView="0" workbookViewId="0" topLeftCell="A1">
      <selection activeCell="E1" sqref="E1:F2"/>
    </sheetView>
  </sheetViews>
  <sheetFormatPr defaultColWidth="9.140625" defaultRowHeight="12.75"/>
  <cols>
    <col min="1" max="1" width="76.421875" style="52" customWidth="1"/>
    <col min="2" max="2" width="30.421875" style="52" customWidth="1"/>
    <col min="3" max="3" width="23.421875" style="52" customWidth="1"/>
    <col min="4" max="4" width="22.140625" style="52" customWidth="1"/>
    <col min="5" max="5" width="18.140625" style="52" customWidth="1"/>
    <col min="6" max="6" width="14.140625" style="52" customWidth="1"/>
  </cols>
  <sheetData>
    <row r="1" spans="5:6" ht="39" customHeight="1">
      <c r="E1" s="75" t="s">
        <v>249</v>
      </c>
      <c r="F1" s="76"/>
    </row>
    <row r="2" spans="1:6" ht="46.5" customHeight="1">
      <c r="A2" s="41"/>
      <c r="B2" s="41"/>
      <c r="C2" s="42"/>
      <c r="D2" s="43"/>
      <c r="E2" s="76"/>
      <c r="F2" s="76"/>
    </row>
    <row r="3" spans="1:6" ht="115.5" customHeight="1" hidden="1">
      <c r="A3" s="44"/>
      <c r="B3" s="44"/>
      <c r="C3" s="42"/>
      <c r="D3" s="43"/>
      <c r="E3" s="73"/>
      <c r="F3" s="74"/>
    </row>
    <row r="4" spans="1:6" ht="20.25">
      <c r="A4" s="45"/>
      <c r="B4" s="45"/>
      <c r="C4" s="46"/>
      <c r="D4" s="46"/>
      <c r="E4" s="46"/>
      <c r="F4" s="45"/>
    </row>
    <row r="5" spans="1:6" ht="30.75" customHeight="1">
      <c r="A5" s="78" t="s">
        <v>141</v>
      </c>
      <c r="B5" s="79"/>
      <c r="C5" s="79"/>
      <c r="D5" s="79"/>
      <c r="E5" s="79"/>
      <c r="F5" s="79"/>
    </row>
    <row r="6" spans="1:6" ht="20.25">
      <c r="A6" s="72"/>
      <c r="B6" s="72"/>
      <c r="C6" s="56"/>
      <c r="D6" s="47"/>
      <c r="E6" s="47"/>
      <c r="F6" s="48" t="s">
        <v>38</v>
      </c>
    </row>
    <row r="7" spans="1:6" s="54" customFormat="1" ht="90.75" customHeight="1">
      <c r="A7" s="49" t="s">
        <v>43</v>
      </c>
      <c r="B7" s="58" t="s">
        <v>138</v>
      </c>
      <c r="C7" s="57" t="s">
        <v>140</v>
      </c>
      <c r="D7" s="50" t="s">
        <v>139</v>
      </c>
      <c r="E7" s="50" t="s">
        <v>37</v>
      </c>
      <c r="F7" s="51" t="s">
        <v>33</v>
      </c>
    </row>
    <row r="8" spans="1:6" s="54" customFormat="1" ht="20.25">
      <c r="A8" s="63" t="s">
        <v>144</v>
      </c>
      <c r="B8" s="64" t="s">
        <v>145</v>
      </c>
      <c r="C8" s="65">
        <f>38837137.22/1000</f>
        <v>38837.13722</v>
      </c>
      <c r="D8" s="65">
        <f>46812035.29/1000</f>
        <v>46812.03529</v>
      </c>
      <c r="E8" s="66">
        <f>C8-D8</f>
        <v>-7974.898070000003</v>
      </c>
      <c r="F8" s="66">
        <f>(D8/C8)*100</f>
        <v>120.53420679496728</v>
      </c>
    </row>
    <row r="9" spans="1:6" s="54" customFormat="1" ht="20.25">
      <c r="A9" s="59" t="s">
        <v>146</v>
      </c>
      <c r="B9" s="60"/>
      <c r="C9" s="67"/>
      <c r="D9" s="67"/>
      <c r="E9" s="68"/>
      <c r="F9" s="68"/>
    </row>
    <row r="10" spans="1:6" s="54" customFormat="1" ht="20.25">
      <c r="A10" s="61" t="s">
        <v>147</v>
      </c>
      <c r="B10" s="62" t="s">
        <v>148</v>
      </c>
      <c r="C10" s="69">
        <f>32916003.33/1000</f>
        <v>32916.00333</v>
      </c>
      <c r="D10" s="69">
        <f>40890901.4/1000</f>
        <v>40890.901399999995</v>
      </c>
      <c r="E10" s="68">
        <f aca="true" t="shared" si="0" ref="E10:E67">C10-D10</f>
        <v>-7974.898069999996</v>
      </c>
      <c r="F10" s="68">
        <f aca="true" t="shared" si="1" ref="F10:F67">(D10/C10)*100</f>
        <v>124.22802668370005</v>
      </c>
    </row>
    <row r="11" spans="1:6" s="54" customFormat="1" ht="24.75" customHeight="1">
      <c r="A11" s="61" t="s">
        <v>149</v>
      </c>
      <c r="B11" s="62" t="s">
        <v>150</v>
      </c>
      <c r="C11" s="69">
        <f>750730.41/1000</f>
        <v>750.73041</v>
      </c>
      <c r="D11" s="69">
        <f>750939.75/1000</f>
        <v>750.93975</v>
      </c>
      <c r="E11" s="68">
        <f t="shared" si="0"/>
        <v>-0.20933999999999742</v>
      </c>
      <c r="F11" s="68">
        <f t="shared" si="1"/>
        <v>100.0278848435086</v>
      </c>
    </row>
    <row r="12" spans="1:6" s="54" customFormat="1" ht="23.25" customHeight="1">
      <c r="A12" s="61" t="s">
        <v>151</v>
      </c>
      <c r="B12" s="62" t="s">
        <v>152</v>
      </c>
      <c r="C12" s="69">
        <f>750730.41/1000</f>
        <v>750.73041</v>
      </c>
      <c r="D12" s="69">
        <f>750939.75/1000</f>
        <v>750.93975</v>
      </c>
      <c r="E12" s="68">
        <f t="shared" si="0"/>
        <v>-0.20933999999999742</v>
      </c>
      <c r="F12" s="68">
        <f t="shared" si="1"/>
        <v>100.0278848435086</v>
      </c>
    </row>
    <row r="13" spans="1:6" s="54" customFormat="1" ht="121.5">
      <c r="A13" s="61" t="s">
        <v>153</v>
      </c>
      <c r="B13" s="62" t="s">
        <v>154</v>
      </c>
      <c r="C13" s="69">
        <f>749045.72/1000</f>
        <v>749.04572</v>
      </c>
      <c r="D13" s="69">
        <f>749255.06/1000</f>
        <v>749.2550600000001</v>
      </c>
      <c r="E13" s="68">
        <f t="shared" si="0"/>
        <v>-0.2093400000001111</v>
      </c>
      <c r="F13" s="68">
        <f t="shared" si="1"/>
        <v>100.02794755972974</v>
      </c>
    </row>
    <row r="14" spans="1:6" s="54" customFormat="1" ht="20.25" hidden="1">
      <c r="A14" s="61" t="s">
        <v>155</v>
      </c>
      <c r="B14" s="62" t="s">
        <v>156</v>
      </c>
      <c r="C14" s="69">
        <v>748550.16</v>
      </c>
      <c r="D14" s="69">
        <v>748759.5</v>
      </c>
      <c r="E14" s="68">
        <f t="shared" si="0"/>
        <v>-209.3399999999674</v>
      </c>
      <c r="F14" s="68">
        <f t="shared" si="1"/>
        <v>100.02796606175328</v>
      </c>
    </row>
    <row r="15" spans="1:6" s="54" customFormat="1" ht="20.25" hidden="1">
      <c r="A15" s="61" t="s">
        <v>155</v>
      </c>
      <c r="B15" s="62" t="s">
        <v>157</v>
      </c>
      <c r="C15" s="69">
        <v>20.3</v>
      </c>
      <c r="D15" s="69">
        <v>20.3</v>
      </c>
      <c r="E15" s="68">
        <f t="shared" si="0"/>
        <v>0</v>
      </c>
      <c r="F15" s="68">
        <f t="shared" si="1"/>
        <v>100</v>
      </c>
    </row>
    <row r="16" spans="1:6" s="54" customFormat="1" ht="20.25" hidden="1">
      <c r="A16" s="61" t="s">
        <v>155</v>
      </c>
      <c r="B16" s="62" t="s">
        <v>158</v>
      </c>
      <c r="C16" s="69">
        <v>475.26</v>
      </c>
      <c r="D16" s="69">
        <v>475.26</v>
      </c>
      <c r="E16" s="68">
        <f t="shared" si="0"/>
        <v>0</v>
      </c>
      <c r="F16" s="68">
        <f t="shared" si="1"/>
        <v>100</v>
      </c>
    </row>
    <row r="17" spans="1:6" s="54" customFormat="1" ht="182.25" hidden="1">
      <c r="A17" s="61" t="s">
        <v>159</v>
      </c>
      <c r="B17" s="62" t="s">
        <v>160</v>
      </c>
      <c r="C17" s="69">
        <v>80</v>
      </c>
      <c r="D17" s="69">
        <v>80</v>
      </c>
      <c r="E17" s="68">
        <f t="shared" si="0"/>
        <v>0</v>
      </c>
      <c r="F17" s="68">
        <f t="shared" si="1"/>
        <v>100</v>
      </c>
    </row>
    <row r="18" spans="1:6" s="54" customFormat="1" ht="20.25" hidden="1">
      <c r="A18" s="61" t="s">
        <v>155</v>
      </c>
      <c r="B18" s="62" t="s">
        <v>161</v>
      </c>
      <c r="C18" s="69">
        <v>80</v>
      </c>
      <c r="D18" s="69">
        <v>80</v>
      </c>
      <c r="E18" s="68">
        <f t="shared" si="0"/>
        <v>0</v>
      </c>
      <c r="F18" s="68">
        <f t="shared" si="1"/>
        <v>100</v>
      </c>
    </row>
    <row r="19" spans="1:6" s="54" customFormat="1" ht="81">
      <c r="A19" s="61" t="s">
        <v>162</v>
      </c>
      <c r="B19" s="62" t="s">
        <v>163</v>
      </c>
      <c r="C19" s="69">
        <f>1604.69/1000</f>
        <v>1.60469</v>
      </c>
      <c r="D19" s="69">
        <f>1604.69/1000</f>
        <v>1.60469</v>
      </c>
      <c r="E19" s="68">
        <f t="shared" si="0"/>
        <v>0</v>
      </c>
      <c r="F19" s="68">
        <f t="shared" si="1"/>
        <v>100</v>
      </c>
    </row>
    <row r="20" spans="1:6" s="54" customFormat="1" ht="20.25">
      <c r="A20" s="61" t="s">
        <v>155</v>
      </c>
      <c r="B20" s="62" t="s">
        <v>164</v>
      </c>
      <c r="C20" s="69">
        <f>757.52/1000</f>
        <v>0.75752</v>
      </c>
      <c r="D20" s="69">
        <f>757.52/1000</f>
        <v>0.75752</v>
      </c>
      <c r="E20" s="68">
        <f t="shared" si="0"/>
        <v>0</v>
      </c>
      <c r="F20" s="68">
        <f t="shared" si="1"/>
        <v>100</v>
      </c>
    </row>
    <row r="21" spans="1:6" s="54" customFormat="1" ht="20.25">
      <c r="A21" s="61" t="s">
        <v>155</v>
      </c>
      <c r="B21" s="62" t="s">
        <v>165</v>
      </c>
      <c r="C21" s="69">
        <f>530.67/1000</f>
        <v>0.53067</v>
      </c>
      <c r="D21" s="69">
        <f>530.67/1000</f>
        <v>0.53067</v>
      </c>
      <c r="E21" s="68">
        <f t="shared" si="0"/>
        <v>0</v>
      </c>
      <c r="F21" s="68">
        <f t="shared" si="1"/>
        <v>100</v>
      </c>
    </row>
    <row r="22" spans="1:6" s="54" customFormat="1" ht="20.25">
      <c r="A22" s="61" t="s">
        <v>155</v>
      </c>
      <c r="B22" s="62" t="s">
        <v>166</v>
      </c>
      <c r="C22" s="69">
        <f>316.5/1000</f>
        <v>0.3165</v>
      </c>
      <c r="D22" s="69">
        <f>316.5/1000</f>
        <v>0.3165</v>
      </c>
      <c r="E22" s="68">
        <f t="shared" si="0"/>
        <v>0</v>
      </c>
      <c r="F22" s="68">
        <f t="shared" si="1"/>
        <v>100</v>
      </c>
    </row>
    <row r="23" spans="1:6" s="54" customFormat="1" ht="20.25" hidden="1">
      <c r="A23" s="61" t="s">
        <v>167</v>
      </c>
      <c r="B23" s="62" t="s">
        <v>168</v>
      </c>
      <c r="C23" s="69">
        <v>600</v>
      </c>
      <c r="D23" s="69">
        <v>600</v>
      </c>
      <c r="E23" s="68">
        <f t="shared" si="0"/>
        <v>0</v>
      </c>
      <c r="F23" s="68">
        <f t="shared" si="1"/>
        <v>100</v>
      </c>
    </row>
    <row r="24" spans="1:6" s="54" customFormat="1" ht="20.25">
      <c r="A24" s="61" t="s">
        <v>169</v>
      </c>
      <c r="B24" s="62" t="s">
        <v>170</v>
      </c>
      <c r="C24" s="69">
        <f>600/1000</f>
        <v>0.6</v>
      </c>
      <c r="D24" s="69">
        <f>600/1000</f>
        <v>0.6</v>
      </c>
      <c r="E24" s="68">
        <f t="shared" si="0"/>
        <v>0</v>
      </c>
      <c r="F24" s="68">
        <f t="shared" si="1"/>
        <v>100</v>
      </c>
    </row>
    <row r="25" spans="1:6" s="54" customFormat="1" ht="20.25" hidden="1">
      <c r="A25" s="61" t="s">
        <v>169</v>
      </c>
      <c r="B25" s="62" t="s">
        <v>171</v>
      </c>
      <c r="C25" s="69">
        <v>600</v>
      </c>
      <c r="D25" s="69">
        <v>600</v>
      </c>
      <c r="E25" s="68">
        <f t="shared" si="0"/>
        <v>0</v>
      </c>
      <c r="F25" s="68">
        <f t="shared" si="1"/>
        <v>100</v>
      </c>
    </row>
    <row r="26" spans="1:6" s="54" customFormat="1" ht="20.25" hidden="1">
      <c r="A26" s="61" t="s">
        <v>155</v>
      </c>
      <c r="B26" s="62" t="s">
        <v>172</v>
      </c>
      <c r="C26" s="69">
        <v>600</v>
      </c>
      <c r="D26" s="69">
        <v>600</v>
      </c>
      <c r="E26" s="68">
        <f t="shared" si="0"/>
        <v>0</v>
      </c>
      <c r="F26" s="68">
        <f t="shared" si="1"/>
        <v>100</v>
      </c>
    </row>
    <row r="27" spans="1:6" s="54" customFormat="1" ht="20.25" hidden="1">
      <c r="A27" s="61" t="s">
        <v>173</v>
      </c>
      <c r="B27" s="62" t="s">
        <v>174</v>
      </c>
      <c r="C27" s="69">
        <v>32124135.82</v>
      </c>
      <c r="D27" s="69">
        <v>32124135.82</v>
      </c>
      <c r="E27" s="68">
        <f t="shared" si="0"/>
        <v>0</v>
      </c>
      <c r="F27" s="68">
        <f t="shared" si="1"/>
        <v>100</v>
      </c>
    </row>
    <row r="28" spans="1:6" s="54" customFormat="1" ht="20.25" hidden="1">
      <c r="A28" s="61" t="s">
        <v>175</v>
      </c>
      <c r="B28" s="62" t="s">
        <v>176</v>
      </c>
      <c r="C28" s="69">
        <v>141163.08</v>
      </c>
      <c r="D28" s="69">
        <v>141163.08</v>
      </c>
      <c r="E28" s="68">
        <f t="shared" si="0"/>
        <v>0</v>
      </c>
      <c r="F28" s="68">
        <f t="shared" si="1"/>
        <v>100</v>
      </c>
    </row>
    <row r="29" spans="1:6" s="54" customFormat="1" ht="60.75" hidden="1">
      <c r="A29" s="61" t="s">
        <v>177</v>
      </c>
      <c r="B29" s="62" t="s">
        <v>178</v>
      </c>
      <c r="C29" s="69">
        <v>141163.08</v>
      </c>
      <c r="D29" s="69">
        <v>141163.08</v>
      </c>
      <c r="E29" s="68">
        <f t="shared" si="0"/>
        <v>0</v>
      </c>
      <c r="F29" s="68">
        <f t="shared" si="1"/>
        <v>100</v>
      </c>
    </row>
    <row r="30" spans="1:6" s="54" customFormat="1" ht="20.25" hidden="1">
      <c r="A30" s="61" t="s">
        <v>155</v>
      </c>
      <c r="B30" s="62" t="s">
        <v>179</v>
      </c>
      <c r="C30" s="69">
        <v>138110.9</v>
      </c>
      <c r="D30" s="69">
        <v>138110.9</v>
      </c>
      <c r="E30" s="68">
        <f t="shared" si="0"/>
        <v>0</v>
      </c>
      <c r="F30" s="68">
        <f t="shared" si="1"/>
        <v>100</v>
      </c>
    </row>
    <row r="31" spans="1:6" s="54" customFormat="1" ht="20.25" hidden="1">
      <c r="A31" s="61" t="s">
        <v>155</v>
      </c>
      <c r="B31" s="62" t="s">
        <v>180</v>
      </c>
      <c r="C31" s="69">
        <v>3052.18</v>
      </c>
      <c r="D31" s="69">
        <v>3052.18</v>
      </c>
      <c r="E31" s="68">
        <f t="shared" si="0"/>
        <v>0</v>
      </c>
      <c r="F31" s="68">
        <f t="shared" si="1"/>
        <v>100</v>
      </c>
    </row>
    <row r="32" spans="1:6" s="54" customFormat="1" ht="20.25" hidden="1">
      <c r="A32" s="61" t="s">
        <v>181</v>
      </c>
      <c r="B32" s="62" t="s">
        <v>182</v>
      </c>
      <c r="C32" s="69">
        <v>31982972.74</v>
      </c>
      <c r="D32" s="69">
        <v>31982972.74</v>
      </c>
      <c r="E32" s="68">
        <f t="shared" si="0"/>
        <v>0</v>
      </c>
      <c r="F32" s="68">
        <f t="shared" si="1"/>
        <v>100</v>
      </c>
    </row>
    <row r="33" spans="1:6" s="54" customFormat="1" ht="20.25" hidden="1">
      <c r="A33" s="61" t="s">
        <v>183</v>
      </c>
      <c r="B33" s="62" t="s">
        <v>184</v>
      </c>
      <c r="C33" s="69">
        <v>30780187.32</v>
      </c>
      <c r="D33" s="69">
        <v>30780187.32</v>
      </c>
      <c r="E33" s="68">
        <f t="shared" si="0"/>
        <v>0</v>
      </c>
      <c r="F33" s="68">
        <f t="shared" si="1"/>
        <v>100</v>
      </c>
    </row>
    <row r="34" spans="1:6" s="54" customFormat="1" ht="60.75" hidden="1">
      <c r="A34" s="61" t="s">
        <v>185</v>
      </c>
      <c r="B34" s="62" t="s">
        <v>186</v>
      </c>
      <c r="C34" s="69">
        <v>30780187.32</v>
      </c>
      <c r="D34" s="69">
        <v>30780187.32</v>
      </c>
      <c r="E34" s="68">
        <f t="shared" si="0"/>
        <v>0</v>
      </c>
      <c r="F34" s="68">
        <f t="shared" si="1"/>
        <v>100</v>
      </c>
    </row>
    <row r="35" spans="1:6" s="54" customFormat="1" ht="20.25" hidden="1">
      <c r="A35" s="61" t="s">
        <v>155</v>
      </c>
      <c r="B35" s="62" t="s">
        <v>187</v>
      </c>
      <c r="C35" s="69">
        <v>30755370.76</v>
      </c>
      <c r="D35" s="69">
        <v>30755370.76</v>
      </c>
      <c r="E35" s="68">
        <f t="shared" si="0"/>
        <v>0</v>
      </c>
      <c r="F35" s="68">
        <f t="shared" si="1"/>
        <v>100</v>
      </c>
    </row>
    <row r="36" spans="1:6" s="54" customFormat="1" ht="20.25">
      <c r="A36" s="61" t="s">
        <v>155</v>
      </c>
      <c r="B36" s="62" t="s">
        <v>188</v>
      </c>
      <c r="C36" s="69">
        <f>24616.56/1000</f>
        <v>24.61656</v>
      </c>
      <c r="D36" s="69">
        <f>24616.56/1000</f>
        <v>24.61656</v>
      </c>
      <c r="E36" s="68">
        <f t="shared" si="0"/>
        <v>0</v>
      </c>
      <c r="F36" s="68">
        <f t="shared" si="1"/>
        <v>100</v>
      </c>
    </row>
    <row r="37" spans="1:6" s="54" customFormat="1" ht="99.75" customHeight="1">
      <c r="A37" s="61" t="s">
        <v>155</v>
      </c>
      <c r="B37" s="62" t="s">
        <v>189</v>
      </c>
      <c r="C37" s="69">
        <f>200/1000</f>
        <v>0.2</v>
      </c>
      <c r="D37" s="69">
        <f>200/1000</f>
        <v>0.2</v>
      </c>
      <c r="E37" s="68">
        <f t="shared" si="0"/>
        <v>0</v>
      </c>
      <c r="F37" s="68">
        <f t="shared" si="1"/>
        <v>100</v>
      </c>
    </row>
    <row r="38" spans="1:6" s="54" customFormat="1" ht="20.25">
      <c r="A38" s="61" t="s">
        <v>190</v>
      </c>
      <c r="B38" s="62" t="s">
        <v>191</v>
      </c>
      <c r="C38" s="69">
        <f>1202785.42/1000</f>
        <v>1202.78542</v>
      </c>
      <c r="D38" s="69">
        <f>1204215.45/1000</f>
        <v>1204.21545</v>
      </c>
      <c r="E38" s="68">
        <f t="shared" si="0"/>
        <v>-1.430029999999988</v>
      </c>
      <c r="F38" s="68">
        <f t="shared" si="1"/>
        <v>100.11889319376685</v>
      </c>
    </row>
    <row r="39" spans="1:6" s="54" customFormat="1" ht="60.75">
      <c r="A39" s="61" t="s">
        <v>192</v>
      </c>
      <c r="B39" s="62" t="s">
        <v>193</v>
      </c>
      <c r="C39" s="69">
        <f>1202785.42/1000</f>
        <v>1202.78542</v>
      </c>
      <c r="D39" s="69">
        <f>1204215.45/1000</f>
        <v>1204.21545</v>
      </c>
      <c r="E39" s="68">
        <f t="shared" si="0"/>
        <v>-1.430029999999988</v>
      </c>
      <c r="F39" s="68">
        <f t="shared" si="1"/>
        <v>100.11889319376685</v>
      </c>
    </row>
    <row r="40" spans="1:6" s="55" customFormat="1" ht="20.25">
      <c r="A40" s="61" t="s">
        <v>155</v>
      </c>
      <c r="B40" s="62" t="s">
        <v>194</v>
      </c>
      <c r="C40" s="69">
        <f>1191429.96/1000</f>
        <v>1191.42996</v>
      </c>
      <c r="D40" s="69">
        <f>1192728.24/1000</f>
        <v>1192.72824</v>
      </c>
      <c r="E40" s="68">
        <f t="shared" si="0"/>
        <v>-1.298279999999977</v>
      </c>
      <c r="F40" s="68">
        <f t="shared" si="1"/>
        <v>100.1089682183248</v>
      </c>
    </row>
    <row r="41" spans="1:6" s="54" customFormat="1" ht="81" customHeight="1">
      <c r="A41" s="61" t="s">
        <v>155</v>
      </c>
      <c r="B41" s="62" t="s">
        <v>195</v>
      </c>
      <c r="C41" s="69">
        <f>11355.46/1000</f>
        <v>11.355459999999999</v>
      </c>
      <c r="D41" s="69">
        <f>11487.21/1000</f>
        <v>11.48721</v>
      </c>
      <c r="E41" s="68">
        <f t="shared" si="0"/>
        <v>-0.13175000000000026</v>
      </c>
      <c r="F41" s="68">
        <f t="shared" si="1"/>
        <v>101.16023481215204</v>
      </c>
    </row>
    <row r="42" spans="1:6" s="54" customFormat="1" ht="60.75">
      <c r="A42" s="61" t="s">
        <v>196</v>
      </c>
      <c r="B42" s="62" t="s">
        <v>197</v>
      </c>
      <c r="C42" s="69">
        <f aca="true" t="shared" si="2" ref="C42:D45">39537.1/1000</f>
        <v>39.537099999999995</v>
      </c>
      <c r="D42" s="69">
        <f t="shared" si="2"/>
        <v>39.537099999999995</v>
      </c>
      <c r="E42" s="68">
        <f t="shared" si="0"/>
        <v>0</v>
      </c>
      <c r="F42" s="68">
        <f t="shared" si="1"/>
        <v>100</v>
      </c>
    </row>
    <row r="43" spans="1:6" s="54" customFormat="1" ht="81" customHeight="1">
      <c r="A43" s="61" t="s">
        <v>198</v>
      </c>
      <c r="B43" s="62" t="s">
        <v>199</v>
      </c>
      <c r="C43" s="69">
        <f t="shared" si="2"/>
        <v>39.537099999999995</v>
      </c>
      <c r="D43" s="69">
        <f t="shared" si="2"/>
        <v>39.537099999999995</v>
      </c>
      <c r="E43" s="68">
        <f t="shared" si="0"/>
        <v>0</v>
      </c>
      <c r="F43" s="68">
        <f t="shared" si="1"/>
        <v>100</v>
      </c>
    </row>
    <row r="44" spans="1:6" s="54" customFormat="1" ht="60.75">
      <c r="A44" s="61" t="s">
        <v>200</v>
      </c>
      <c r="B44" s="62" t="s">
        <v>201</v>
      </c>
      <c r="C44" s="69">
        <f t="shared" si="2"/>
        <v>39.537099999999995</v>
      </c>
      <c r="D44" s="69">
        <f t="shared" si="2"/>
        <v>39.537099999999995</v>
      </c>
      <c r="E44" s="68">
        <f t="shared" si="0"/>
        <v>0</v>
      </c>
      <c r="F44" s="68">
        <f t="shared" si="1"/>
        <v>100</v>
      </c>
    </row>
    <row r="45" spans="1:6" s="54" customFormat="1" ht="60.75">
      <c r="A45" s="61" t="s">
        <v>202</v>
      </c>
      <c r="B45" s="62" t="s">
        <v>203</v>
      </c>
      <c r="C45" s="69">
        <f t="shared" si="2"/>
        <v>39.537099999999995</v>
      </c>
      <c r="D45" s="69">
        <f t="shared" si="2"/>
        <v>39.537099999999995</v>
      </c>
      <c r="E45" s="68">
        <f t="shared" si="0"/>
        <v>0</v>
      </c>
      <c r="F45" s="68">
        <f t="shared" si="1"/>
        <v>100</v>
      </c>
    </row>
    <row r="46" spans="1:6" s="54" customFormat="1" ht="20.25">
      <c r="A46" s="61" t="s">
        <v>204</v>
      </c>
      <c r="B46" s="62" t="s">
        <v>205</v>
      </c>
      <c r="C46" s="69">
        <f aca="true" t="shared" si="3" ref="C46:D48">1000/1000</f>
        <v>1</v>
      </c>
      <c r="D46" s="69">
        <f t="shared" si="3"/>
        <v>1</v>
      </c>
      <c r="E46" s="68">
        <f t="shared" si="0"/>
        <v>0</v>
      </c>
      <c r="F46" s="68">
        <f t="shared" si="1"/>
        <v>100</v>
      </c>
    </row>
    <row r="47" spans="1:6" s="54" customFormat="1" ht="60.75">
      <c r="A47" s="61" t="s">
        <v>206</v>
      </c>
      <c r="B47" s="62" t="s">
        <v>207</v>
      </c>
      <c r="C47" s="69">
        <f t="shared" si="3"/>
        <v>1</v>
      </c>
      <c r="D47" s="69">
        <f t="shared" si="3"/>
        <v>1</v>
      </c>
      <c r="E47" s="68">
        <f t="shared" si="0"/>
        <v>0</v>
      </c>
      <c r="F47" s="68">
        <f t="shared" si="1"/>
        <v>100</v>
      </c>
    </row>
    <row r="48" spans="1:6" s="54" customFormat="1" ht="81">
      <c r="A48" s="61" t="s">
        <v>208</v>
      </c>
      <c r="B48" s="62" t="s">
        <v>209</v>
      </c>
      <c r="C48" s="69">
        <f t="shared" si="3"/>
        <v>1</v>
      </c>
      <c r="D48" s="69">
        <f t="shared" si="3"/>
        <v>1</v>
      </c>
      <c r="E48" s="68">
        <f t="shared" si="0"/>
        <v>0</v>
      </c>
      <c r="F48" s="68">
        <f t="shared" si="1"/>
        <v>100</v>
      </c>
    </row>
    <row r="49" spans="1:6" s="54" customFormat="1" ht="20.25">
      <c r="A49" s="61" t="s">
        <v>210</v>
      </c>
      <c r="B49" s="62" t="s">
        <v>211</v>
      </c>
      <c r="C49" s="69" t="s">
        <v>212</v>
      </c>
      <c r="D49" s="69">
        <f>-7280.53/1000</f>
        <v>-7.28053</v>
      </c>
      <c r="E49" s="68"/>
      <c r="F49" s="68"/>
    </row>
    <row r="50" spans="1:6" s="54" customFormat="1" ht="20.25">
      <c r="A50" s="61" t="s">
        <v>213</v>
      </c>
      <c r="B50" s="62" t="s">
        <v>214</v>
      </c>
      <c r="C50" s="69" t="s">
        <v>212</v>
      </c>
      <c r="D50" s="69">
        <f>-7280.53/1000</f>
        <v>-7.28053</v>
      </c>
      <c r="E50" s="68"/>
      <c r="F50" s="68"/>
    </row>
    <row r="51" spans="1:6" s="54" customFormat="1" ht="103.5" customHeight="1">
      <c r="A51" s="61" t="s">
        <v>215</v>
      </c>
      <c r="B51" s="62" t="s">
        <v>216</v>
      </c>
      <c r="C51" s="69" t="s">
        <v>212</v>
      </c>
      <c r="D51" s="69">
        <f>-7280.53/1000</f>
        <v>-7.28053</v>
      </c>
      <c r="E51" s="68"/>
      <c r="F51" s="68"/>
    </row>
    <row r="52" spans="1:6" s="54" customFormat="1" ht="20.25">
      <c r="A52" s="61" t="s">
        <v>217</v>
      </c>
      <c r="B52" s="62" t="s">
        <v>218</v>
      </c>
      <c r="C52" s="69">
        <f>5921133.89/1000</f>
        <v>5921.13389</v>
      </c>
      <c r="D52" s="69">
        <f>5921133.89/1000</f>
        <v>5921.13389</v>
      </c>
      <c r="E52" s="68">
        <f t="shared" si="0"/>
        <v>0</v>
      </c>
      <c r="F52" s="68">
        <f t="shared" si="1"/>
        <v>100</v>
      </c>
    </row>
    <row r="53" spans="1:6" s="54" customFormat="1" ht="102.75" customHeight="1">
      <c r="A53" s="61" t="s">
        <v>219</v>
      </c>
      <c r="B53" s="62" t="s">
        <v>220</v>
      </c>
      <c r="C53" s="69">
        <f>5921133.89/1000</f>
        <v>5921.13389</v>
      </c>
      <c r="D53" s="69">
        <f>5921133.89/1000</f>
        <v>5921.13389</v>
      </c>
      <c r="E53" s="68">
        <f t="shared" si="0"/>
        <v>0</v>
      </c>
      <c r="F53" s="68">
        <f t="shared" si="1"/>
        <v>100</v>
      </c>
    </row>
    <row r="54" spans="1:6" s="54" customFormat="1" ht="84" customHeight="1">
      <c r="A54" s="61" t="s">
        <v>221</v>
      </c>
      <c r="B54" s="62" t="s">
        <v>222</v>
      </c>
      <c r="C54" s="69">
        <f aca="true" t="shared" si="4" ref="C54:D56">2700641.4/1000</f>
        <v>2700.6414</v>
      </c>
      <c r="D54" s="69">
        <f t="shared" si="4"/>
        <v>2700.6414</v>
      </c>
      <c r="E54" s="68">
        <f t="shared" si="0"/>
        <v>0</v>
      </c>
      <c r="F54" s="68">
        <f t="shared" si="1"/>
        <v>100</v>
      </c>
    </row>
    <row r="55" spans="1:6" s="54" customFormat="1" ht="84" customHeight="1">
      <c r="A55" s="61" t="s">
        <v>223</v>
      </c>
      <c r="B55" s="62" t="s">
        <v>224</v>
      </c>
      <c r="C55" s="69">
        <f t="shared" si="4"/>
        <v>2700.6414</v>
      </c>
      <c r="D55" s="69">
        <f t="shared" si="4"/>
        <v>2700.6414</v>
      </c>
      <c r="E55" s="68">
        <f t="shared" si="0"/>
        <v>0</v>
      </c>
      <c r="F55" s="68">
        <f t="shared" si="1"/>
        <v>100</v>
      </c>
    </row>
    <row r="56" spans="1:6" s="54" customFormat="1" ht="40.5">
      <c r="A56" s="61" t="s">
        <v>225</v>
      </c>
      <c r="B56" s="62" t="s">
        <v>226</v>
      </c>
      <c r="C56" s="69">
        <f t="shared" si="4"/>
        <v>2700.6414</v>
      </c>
      <c r="D56" s="69">
        <f t="shared" si="4"/>
        <v>2700.6414</v>
      </c>
      <c r="E56" s="68">
        <f t="shared" si="0"/>
        <v>0</v>
      </c>
      <c r="F56" s="68">
        <f t="shared" si="1"/>
        <v>100</v>
      </c>
    </row>
    <row r="57" spans="1:6" s="54" customFormat="1" ht="40.5">
      <c r="A57" s="61" t="s">
        <v>227</v>
      </c>
      <c r="B57" s="62" t="s">
        <v>228</v>
      </c>
      <c r="C57" s="69">
        <f>2598330.49/1000</f>
        <v>2598.3304900000003</v>
      </c>
      <c r="D57" s="69">
        <f>2598330.49/1000</f>
        <v>2598.3304900000003</v>
      </c>
      <c r="E57" s="68">
        <f t="shared" si="0"/>
        <v>0</v>
      </c>
      <c r="F57" s="68">
        <f t="shared" si="1"/>
        <v>100</v>
      </c>
    </row>
    <row r="58" spans="1:6" s="54" customFormat="1" ht="40.5">
      <c r="A58" s="61" t="s">
        <v>229</v>
      </c>
      <c r="B58" s="62" t="s">
        <v>230</v>
      </c>
      <c r="C58" s="69">
        <f>1398330.49/1000</f>
        <v>1398.33049</v>
      </c>
      <c r="D58" s="69">
        <f>1398330.49/1000</f>
        <v>1398.33049</v>
      </c>
      <c r="E58" s="68">
        <f t="shared" si="0"/>
        <v>0</v>
      </c>
      <c r="F58" s="68">
        <f t="shared" si="1"/>
        <v>100</v>
      </c>
    </row>
    <row r="59" spans="1:6" ht="60.75">
      <c r="A59" s="61" t="s">
        <v>231</v>
      </c>
      <c r="B59" s="62" t="s">
        <v>232</v>
      </c>
      <c r="C59" s="69">
        <f>1398330.49/1000</f>
        <v>1398.33049</v>
      </c>
      <c r="D59" s="69">
        <f>1398330.49/1000</f>
        <v>1398.33049</v>
      </c>
      <c r="E59" s="68">
        <f t="shared" si="0"/>
        <v>0</v>
      </c>
      <c r="F59" s="68">
        <f t="shared" si="1"/>
        <v>100</v>
      </c>
    </row>
    <row r="60" spans="1:6" ht="20.25">
      <c r="A60" s="61" t="s">
        <v>233</v>
      </c>
      <c r="B60" s="62" t="s">
        <v>234</v>
      </c>
      <c r="C60" s="69">
        <f>1200000/1000</f>
        <v>1200</v>
      </c>
      <c r="D60" s="69">
        <f>1200000/1000</f>
        <v>1200</v>
      </c>
      <c r="E60" s="68">
        <f t="shared" si="0"/>
        <v>0</v>
      </c>
      <c r="F60" s="68">
        <f t="shared" si="1"/>
        <v>100</v>
      </c>
    </row>
    <row r="61" spans="1:6" ht="20.25">
      <c r="A61" s="61" t="s">
        <v>235</v>
      </c>
      <c r="B61" s="62" t="s">
        <v>236</v>
      </c>
      <c r="C61" s="69">
        <f>1200000/1000</f>
        <v>1200</v>
      </c>
      <c r="D61" s="69">
        <f>1200000/1000</f>
        <v>1200</v>
      </c>
      <c r="E61" s="68">
        <f t="shared" si="0"/>
        <v>0</v>
      </c>
      <c r="F61" s="68">
        <f t="shared" si="1"/>
        <v>100</v>
      </c>
    </row>
    <row r="62" spans="1:6" ht="40.5">
      <c r="A62" s="61" t="s">
        <v>237</v>
      </c>
      <c r="B62" s="62" t="s">
        <v>238</v>
      </c>
      <c r="C62" s="69">
        <f aca="true" t="shared" si="5" ref="C62:D64">277662/1000</f>
        <v>277.662</v>
      </c>
      <c r="D62" s="69">
        <f t="shared" si="5"/>
        <v>277.662</v>
      </c>
      <c r="E62" s="68">
        <f t="shared" si="0"/>
        <v>0</v>
      </c>
      <c r="F62" s="68">
        <f t="shared" si="1"/>
        <v>100</v>
      </c>
    </row>
    <row r="63" spans="1:6" ht="60.75">
      <c r="A63" s="61" t="s">
        <v>239</v>
      </c>
      <c r="B63" s="62" t="s">
        <v>240</v>
      </c>
      <c r="C63" s="69">
        <f t="shared" si="5"/>
        <v>277.662</v>
      </c>
      <c r="D63" s="69">
        <f t="shared" si="5"/>
        <v>277.662</v>
      </c>
      <c r="E63" s="68">
        <f t="shared" si="0"/>
        <v>0</v>
      </c>
      <c r="F63" s="68">
        <f t="shared" si="1"/>
        <v>100</v>
      </c>
    </row>
    <row r="64" spans="1:6" ht="60.75">
      <c r="A64" s="61" t="s">
        <v>241</v>
      </c>
      <c r="B64" s="62" t="s">
        <v>242</v>
      </c>
      <c r="C64" s="69">
        <f t="shared" si="5"/>
        <v>277.662</v>
      </c>
      <c r="D64" s="69">
        <f t="shared" si="5"/>
        <v>277.662</v>
      </c>
      <c r="E64" s="68">
        <f t="shared" si="0"/>
        <v>0</v>
      </c>
      <c r="F64" s="68">
        <f t="shared" si="1"/>
        <v>100</v>
      </c>
    </row>
    <row r="65" spans="1:6" ht="20.25">
      <c r="A65" s="61" t="s">
        <v>243</v>
      </c>
      <c r="B65" s="62" t="s">
        <v>244</v>
      </c>
      <c r="C65" s="69">
        <f aca="true" t="shared" si="6" ref="C65:D67">344500/1000</f>
        <v>344.5</v>
      </c>
      <c r="D65" s="69">
        <f t="shared" si="6"/>
        <v>344.5</v>
      </c>
      <c r="E65" s="68">
        <f t="shared" si="0"/>
        <v>0</v>
      </c>
      <c r="F65" s="68">
        <f t="shared" si="1"/>
        <v>100</v>
      </c>
    </row>
    <row r="66" spans="1:6" ht="101.25">
      <c r="A66" s="61" t="s">
        <v>245</v>
      </c>
      <c r="B66" s="62" t="s">
        <v>246</v>
      </c>
      <c r="C66" s="69">
        <f t="shared" si="6"/>
        <v>344.5</v>
      </c>
      <c r="D66" s="69">
        <f t="shared" si="6"/>
        <v>344.5</v>
      </c>
      <c r="E66" s="68">
        <f t="shared" si="0"/>
        <v>0</v>
      </c>
      <c r="F66" s="68">
        <f t="shared" si="1"/>
        <v>100</v>
      </c>
    </row>
    <row r="67" spans="1:6" ht="101.25">
      <c r="A67" s="61" t="s">
        <v>247</v>
      </c>
      <c r="B67" s="62" t="s">
        <v>248</v>
      </c>
      <c r="C67" s="69">
        <f t="shared" si="6"/>
        <v>344.5</v>
      </c>
      <c r="D67" s="69">
        <f t="shared" si="6"/>
        <v>344.5</v>
      </c>
      <c r="E67" s="68">
        <f t="shared" si="0"/>
        <v>0</v>
      </c>
      <c r="F67" s="68">
        <f t="shared" si="1"/>
        <v>100</v>
      </c>
    </row>
    <row r="68" spans="1:6" ht="60" customHeight="1">
      <c r="A68" s="53" t="s">
        <v>142</v>
      </c>
      <c r="B68" s="53"/>
      <c r="C68" s="53"/>
      <c r="D68" s="53"/>
      <c r="E68" s="77" t="s">
        <v>143</v>
      </c>
      <c r="F68" s="77"/>
    </row>
  </sheetData>
  <sheetProtection/>
  <mergeCells count="5">
    <mergeCell ref="A6:B6"/>
    <mergeCell ref="E3:F3"/>
    <mergeCell ref="E1:F2"/>
    <mergeCell ref="E68:F68"/>
    <mergeCell ref="A5:F5"/>
  </mergeCells>
  <printOptions/>
  <pageMargins left="0.7874015748031497" right="0.3937007874015748" top="0.3543307086614173" bottom="0.4330708661417323" header="0.15748031496062992" footer="0.31496062992125984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</cp:lastModifiedBy>
  <cp:lastPrinted>2020-07-21T02:56:55Z</cp:lastPrinted>
  <dcterms:created xsi:type="dcterms:W3CDTF">1996-10-08T23:32:33Z</dcterms:created>
  <dcterms:modified xsi:type="dcterms:W3CDTF">2020-07-21T02:57:03Z</dcterms:modified>
  <cp:category/>
  <cp:version/>
  <cp:contentType/>
  <cp:contentStatus/>
</cp:coreProperties>
</file>