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7470" activeTab="0"/>
  </bookViews>
  <sheets>
    <sheet name="Документ (1)" sheetId="1" r:id="rId1"/>
  </sheets>
  <definedNames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<sst xmlns="http://schemas.openxmlformats.org/spreadsheetml/2006/main" count="247" uniqueCount="118">
  <si>
    <t>Всего расходов:</t>
  </si>
  <si>
    <t>#Н/Д</t>
  </si>
  <si>
    <t>000</t>
  </si>
  <si>
    <t>0100</t>
  </si>
  <si>
    <t>0104</t>
  </si>
  <si>
    <t>0111</t>
  </si>
  <si>
    <t>0300</t>
  </si>
  <si>
    <t>0310</t>
  </si>
  <si>
    <t>Благоустройство</t>
  </si>
  <si>
    <t>0503</t>
  </si>
  <si>
    <t>Резервные фонды</t>
  </si>
  <si>
    <t>Наименование</t>
  </si>
  <si>
    <t>Раздел, подраз-дел</t>
  </si>
  <si>
    <t>Целевая статья</t>
  </si>
  <si>
    <t>Вид рас-хо-дов</t>
  </si>
  <si>
    <t>0113</t>
  </si>
  <si>
    <t>1101</t>
  </si>
  <si>
    <t>0800</t>
  </si>
  <si>
    <t>0801</t>
  </si>
  <si>
    <t>0200</t>
  </si>
  <si>
    <t>0203</t>
  </si>
  <si>
    <t>870</t>
  </si>
  <si>
    <t>540</t>
  </si>
  <si>
    <t>Резервные средства</t>
  </si>
  <si>
    <t>120</t>
  </si>
  <si>
    <t>240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</si>
  <si>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</si>
  <si>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</si>
  <si>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</si>
  <si>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110</t>
  </si>
  <si>
    <t>00 0 00 00000</t>
  </si>
  <si>
    <t>07 1 00 00000</t>
  </si>
  <si>
    <t>08 1 00 00000</t>
  </si>
  <si>
    <t xml:space="preserve">Ведомство </t>
  </si>
  <si>
    <t>% исполнения</t>
  </si>
  <si>
    <t>Отклонение (+,-)</t>
  </si>
  <si>
    <t>0106</t>
  </si>
  <si>
    <t>Уточненный план на 2019 год, тыс.руб</t>
  </si>
  <si>
    <t>Исполнено за 2019 год, тыс руб</t>
  </si>
  <si>
    <t xml:space="preserve">Приложение №3 </t>
  </si>
  <si>
    <t>к проекту муниципального правового акта</t>
  </si>
  <si>
    <t>Отчет об исполнении расходной части бюджета Новонежинского сельского поселения за 2019 год в ведомственной структуре расходов бюджета</t>
  </si>
  <si>
    <t>Новонежинского сельского поселения</t>
  </si>
  <si>
    <t>Глава Новонежинского сельского поселения                                                            И.В.Зызин</t>
  </si>
  <si>
    <t>Общегосударственные вопросы</t>
  </si>
  <si>
    <t xml:space="preserve"> 00 0 00 00000</t>
  </si>
  <si>
    <t>000 </t>
  </si>
  <si>
    <t>Функционирование высшего должностного лица субъекта российской федерации и органа местного самоуправления</t>
  </si>
  <si>
    <t> 0102</t>
  </si>
  <si>
    <t>Глава Новонежинского сельского поселения</t>
  </si>
  <si>
    <t>99 0 00 10010</t>
  </si>
  <si>
    <t>Расходы на выплаты персоналу государственных (муниципальных)органов</t>
  </si>
  <si>
    <t xml:space="preserve">Функционирование Правительства Российской Федерации, высших исполнительных органов государственной власти, местных администраций </t>
  </si>
  <si>
    <t> 0104</t>
  </si>
  <si>
    <t>Руководство и управление в сфере установленных функций органов  местного самоуправления</t>
  </si>
  <si>
    <t>99 0 00 10020</t>
  </si>
  <si>
    <t>Обеспечение деятельностит финансовых, налоговых и таможенных органов и органов финансового (финансово- бюджетного) надзора</t>
  </si>
  <si>
    <t>Непрограммные направления деятельности органов местного самоуправления Новонежинского сельского поселения</t>
  </si>
  <si>
    <t>99 0 00 00000</t>
  </si>
  <si>
    <t>Иные межбюджетные трансферты по передаче полномочий КСК ШМР по внешнему финансовому контролю</t>
  </si>
  <si>
    <t>0000</t>
  </si>
  <si>
    <t xml:space="preserve"> 99 0 00 00000</t>
  </si>
  <si>
    <t>Резервный фонд администрации Новонежинского сельского поселения</t>
  </si>
  <si>
    <t>99 0 00 10030</t>
  </si>
  <si>
    <t>Национальная оборона</t>
  </si>
  <si>
    <t>Мобильная и вневойсковая подготовка</t>
  </si>
  <si>
    <t>Муниципальная программа Новонежинского сельского поселения "Безопасная территория" на 2019-2022 годы</t>
  </si>
  <si>
    <t>Подпрограмма "Финансовое обеспечение переданных федеральных полномочий и государственное управление в сфере реализации государственных программ" на 2019-2022 годы</t>
  </si>
  <si>
    <t>08 1 01 00000</t>
  </si>
  <si>
    <t>Основное мероприятие "Финансовое обеспечение переданных федеральных полномочий"</t>
  </si>
  <si>
    <t>08 1 01 51180</t>
  </si>
  <si>
    <t>Национальная безопасность и правоохранительная деятельность</t>
  </si>
  <si>
    <t xml:space="preserve">00 0 00 00000 </t>
  </si>
  <si>
    <t>Пожарная безопасность</t>
  </si>
  <si>
    <t>Муниципальная программа "Пожарная безопасность  Новонежинского сельского поселения" на 2019-2022 годы</t>
  </si>
  <si>
    <t>03 0 00 00000</t>
  </si>
  <si>
    <t>Подпрограмма "Развитие противопожарной материально-технической базы поселения" на 2019-2022 годы</t>
  </si>
  <si>
    <t>03 1 01 10010</t>
  </si>
  <si>
    <t>Жилищно-коммунальное хозяйство</t>
  </si>
  <si>
    <t xml:space="preserve"> 0500</t>
  </si>
  <si>
    <t>Муниципальная программа  «Благоустройство территории Новонежинского сельского поселения на 2018-2024 годы"</t>
  </si>
  <si>
    <t>02 1 00 00000</t>
  </si>
  <si>
    <t>02 1 01 21010</t>
  </si>
  <si>
    <t>Подпрограмма «Формирование современной городской среды Новонежинского сельского поселения на 2018-2024 года»</t>
  </si>
  <si>
    <t>Основное мероприятие по подпрограмме «Формирование современной городской среды Новонежинского сельского поселения на 2018-2024 года»</t>
  </si>
  <si>
    <t>Софинансирование иных закупок товаров, работ и услуг для обеспечения государственных (муниципальных) нужд за счет федерального и краевого бюджетов</t>
  </si>
  <si>
    <t>02 1 F2 55550</t>
  </si>
  <si>
    <t>Софинансирование иных закупок товаров, работ и услуг для обеспечения государственных (муниципальных) нужд за счет местного бюджета</t>
  </si>
  <si>
    <t>Подпрограмма "Благоустройство территорий, детских спортивных площадок на территории Новонежинского сельского поселения на 2019-2024 годы"</t>
  </si>
  <si>
    <t>Основное мероприятие по подпрограмме "Благоустройство территорий, детских спортивных площадок на территории Новонежинского сельского поселения на 2019-2024 годы"</t>
  </si>
  <si>
    <t>02 1 01 00000</t>
  </si>
  <si>
    <t>Софинансирование иных закупок товаров, работ и услуг для обеспечения государственных (муниципальных) нужд за счет краевого бюджета</t>
  </si>
  <si>
    <t>02 1 01 92610</t>
  </si>
  <si>
    <t>02 1 01 S2610</t>
  </si>
  <si>
    <t xml:space="preserve">Культура и кинематография </t>
  </si>
  <si>
    <t>Культура</t>
  </si>
  <si>
    <t>Муниципальная программа "Развитие культуры Новонежинского сельского поселения" на 2019-2022 годы</t>
  </si>
  <si>
    <t>01 1 01 00010</t>
  </si>
  <si>
    <t>Подпрограмма "Организация досуга и обеспечение населения Новонежинского сельского поселения услугами организации культуры" на 2019-2022 годы</t>
  </si>
  <si>
    <t>Межбюджетные трансферты бюджету МР из бюджета поселения на исполнение  полномочий по культуре</t>
  </si>
  <si>
    <t>01 1 01 10010</t>
  </si>
  <si>
    <t>Иные закупки товаров, работ и услуг на исполнение  полномочий по культуре</t>
  </si>
  <si>
    <t>01 1 01 20020</t>
  </si>
  <si>
    <t>Физическая культура и спорт</t>
  </si>
  <si>
    <t xml:space="preserve">000 </t>
  </si>
  <si>
    <t>Физическая культура</t>
  </si>
  <si>
    <t>04 1 00 00000</t>
  </si>
  <si>
    <t>Муниципальная программа "Развитие физической культуры и спорта Новонежинского сельского поселения" на 2019-2022 годы</t>
  </si>
  <si>
    <t>04 1 01 00000</t>
  </si>
  <si>
    <t>Подпрограмма "Развитие массовой физической культуры и спорта в Новонежинском сельском поселении" на 2019-2022 годы</t>
  </si>
  <si>
    <t>04 1 01 20010</t>
  </si>
  <si>
    <t xml:space="preserve"> 04 1 01 20010</t>
  </si>
  <si>
    <t>МУНИЦИПАЛЬНОЕ КАЗЕННОЕ УЧРЕЖДЕНИЕ "АХУ Новонежинского СЕЛЬСКОГО ПОСЕЛЕНИЯ"</t>
  </si>
  <si>
    <t>Руководство и управление в сфере установленных функций</t>
  </si>
  <si>
    <t>Расходы на обеспечение деятельности (оказание услуг, выполнение работ) муниципальных учреждений</t>
  </si>
  <si>
    <t>99 0 00 70020</t>
  </si>
  <si>
    <t>Расходы на выплату персоналу казенных учреждений</t>
  </si>
  <si>
    <t>от  21.07. 2020 года  №118-МПА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</si>
</sst>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"/>
    <numFmt numFmtId="179" formatCode="0.00000"/>
    <numFmt numFmtId="180" formatCode="0.000000"/>
    <numFmt numFmtId="181" formatCode="#,##0.00000"/>
    <numFmt numFmtId="182" formatCode="#,##0.0000"/>
  </numFmts>
  <fonts count="4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1" fillId="25" borderId="0" xfId="0" applyFont="1" applyFill="1" applyAlignment="1">
      <alignment horizontal="center"/>
    </xf>
    <xf numFmtId="0" fontId="1" fillId="25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 applyBorder="1" applyAlignment="1">
      <alignment horizontal="right" vertical="top" shrinkToFit="1"/>
    </xf>
    <xf numFmtId="49" fontId="1" fillId="0" borderId="10" xfId="0" applyNumberFormat="1" applyFont="1" applyFill="1" applyBorder="1" applyAlignment="1">
      <alignment horizontal="center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right" vertical="top" shrinkToFit="1"/>
    </xf>
    <xf numFmtId="4" fontId="1" fillId="26" borderId="10" xfId="0" applyNumberFormat="1" applyFont="1" applyFill="1" applyBorder="1" applyAlignment="1">
      <alignment horizontal="right" shrinkToFit="1"/>
    </xf>
    <xf numFmtId="4" fontId="1" fillId="9" borderId="10" xfId="0" applyNumberFormat="1" applyFont="1" applyFill="1" applyBorder="1" applyAlignment="1">
      <alignment horizontal="right" shrinkToFi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182" fontId="4" fillId="0" borderId="10" xfId="0" applyNumberFormat="1" applyFont="1" applyFill="1" applyBorder="1" applyAlignment="1">
      <alignment horizontal="center" vertical="top" shrinkToFit="1"/>
    </xf>
    <xf numFmtId="182" fontId="1" fillId="0" borderId="10" xfId="0" applyNumberFormat="1" applyFont="1" applyFill="1" applyBorder="1" applyAlignment="1">
      <alignment horizontal="center" vertical="top" shrinkToFit="1"/>
    </xf>
    <xf numFmtId="0" fontId="13" fillId="2" borderId="10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" borderId="10" xfId="53" applyFont="1" applyFill="1" applyBorder="1" applyAlignment="1">
      <alignment horizontal="center" vertical="top" wrapText="1"/>
      <protection/>
    </xf>
    <xf numFmtId="0" fontId="13" fillId="27" borderId="10" xfId="0" applyNumberFormat="1" applyFont="1" applyFill="1" applyBorder="1" applyAlignment="1">
      <alignment horizontal="center" vertical="top" wrapText="1"/>
    </xf>
    <xf numFmtId="0" fontId="13" fillId="28" borderId="1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4" fillId="29" borderId="10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4" fontId="4" fillId="26" borderId="10" xfId="0" applyNumberFormat="1" applyFont="1" applyFill="1" applyBorder="1" applyAlignment="1">
      <alignment horizontal="right" vertical="center" shrinkToFit="1"/>
    </xf>
    <xf numFmtId="4" fontId="4" fillId="9" borderId="10" xfId="0" applyNumberFormat="1" applyFont="1" applyFill="1" applyBorder="1" applyAlignment="1">
      <alignment horizontal="right" vertical="center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9" fontId="1" fillId="2" borderId="10" xfId="0" applyNumberFormat="1" applyFont="1" applyFill="1" applyBorder="1" applyAlignment="1">
      <alignment horizontal="center" vertical="top" wrapText="1"/>
    </xf>
    <xf numFmtId="0" fontId="10" fillId="27" borderId="10" xfId="0" applyNumberFormat="1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0" fontId="6" fillId="0" borderId="0" xfId="0" applyFont="1" applyAlignment="1">
      <alignment wrapText="1"/>
    </xf>
    <xf numFmtId="0" fontId="4" fillId="25" borderId="13" xfId="0" applyFont="1" applyFill="1" applyBorder="1" applyAlignment="1">
      <alignment horizontal="left" vertical="top"/>
    </xf>
    <xf numFmtId="0" fontId="4" fillId="25" borderId="14" xfId="0" applyFont="1" applyFill="1" applyBorder="1" applyAlignment="1">
      <alignment horizontal="left" vertical="top"/>
    </xf>
    <xf numFmtId="0" fontId="4" fillId="25" borderId="12" xfId="0" applyFont="1" applyFill="1" applyBorder="1" applyAlignment="1">
      <alignment horizontal="left" vertical="top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5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381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77"/>
  <sheetViews>
    <sheetView showGridLines="0" tabSelected="1" view="pageBreakPreview" zoomScaleSheetLayoutView="100" zoomScalePageLayoutView="0" workbookViewId="0" topLeftCell="A1">
      <selection activeCell="O7" sqref="O7:Q7"/>
    </sheetView>
  </sheetViews>
  <sheetFormatPr defaultColWidth="9.00390625" defaultRowHeight="12.75" outlineLevelRow="5"/>
  <cols>
    <col min="1" max="1" width="64.375" style="8" customWidth="1"/>
    <col min="2" max="2" width="7.375" style="8" customWidth="1"/>
    <col min="3" max="3" width="8.00390625" style="1" customWidth="1"/>
    <col min="4" max="4" width="12.375" style="1" customWidth="1"/>
    <col min="5" max="5" width="5.00390625" style="1" customWidth="1"/>
    <col min="6" max="13" width="0" style="1" hidden="1" customWidth="1"/>
    <col min="14" max="14" width="14.375" style="1" customWidth="1"/>
    <col min="15" max="15" width="16.125" style="1" customWidth="1"/>
    <col min="16" max="16" width="12.75390625" style="1" customWidth="1"/>
    <col min="17" max="17" width="9.75390625" style="1" customWidth="1"/>
    <col min="18" max="16384" width="9.125" style="1" customWidth="1"/>
  </cols>
  <sheetData>
    <row r="1" spans="1:22" s="18" customFormat="1" ht="17.25" customHeight="1">
      <c r="A1" s="17"/>
      <c r="B1" s="17"/>
      <c r="C1" s="17"/>
      <c r="D1" s="17"/>
      <c r="O1" s="35" t="s">
        <v>39</v>
      </c>
      <c r="P1" s="35"/>
      <c r="Q1" s="35"/>
      <c r="R1" s="26"/>
      <c r="S1" s="26"/>
      <c r="T1" s="26"/>
      <c r="U1" s="26"/>
      <c r="V1" s="26"/>
    </row>
    <row r="2" spans="5:22" ht="17.25" customHeight="1" hidden="1">
      <c r="E2" s="34"/>
      <c r="O2" s="27"/>
      <c r="P2" s="27"/>
      <c r="Q2" s="27"/>
      <c r="R2" s="26"/>
      <c r="S2" s="26"/>
      <c r="T2" s="26"/>
      <c r="U2" s="26"/>
      <c r="V2" s="26"/>
    </row>
    <row r="3" spans="5:22" ht="13.5" customHeight="1" hidden="1">
      <c r="E3" s="34"/>
      <c r="O3" s="27"/>
      <c r="P3" s="27"/>
      <c r="Q3" s="27"/>
      <c r="R3" s="26"/>
      <c r="S3" s="26"/>
      <c r="T3" s="26"/>
      <c r="U3" s="26"/>
      <c r="V3" s="26"/>
    </row>
    <row r="4" spans="15:22" ht="15.75" customHeight="1" hidden="1">
      <c r="O4" s="27"/>
      <c r="P4" s="27"/>
      <c r="Q4" s="27"/>
      <c r="R4" s="26"/>
      <c r="S4" s="26"/>
      <c r="T4" s="26"/>
      <c r="U4" s="26"/>
      <c r="V4" s="26"/>
    </row>
    <row r="5" spans="15:22" ht="15.75" customHeight="1">
      <c r="O5" s="27" t="s">
        <v>40</v>
      </c>
      <c r="P5" s="27"/>
      <c r="Q5" s="27"/>
      <c r="R5" s="26"/>
      <c r="S5" s="26"/>
      <c r="T5" s="26"/>
      <c r="U5" s="26"/>
      <c r="V5" s="26"/>
    </row>
    <row r="6" spans="15:22" ht="13.5" customHeight="1">
      <c r="O6" s="27" t="s">
        <v>42</v>
      </c>
      <c r="P6" s="27"/>
      <c r="Q6" s="27"/>
      <c r="R6" s="26"/>
      <c r="S6" s="26"/>
      <c r="T6" s="26"/>
      <c r="U6" s="26"/>
      <c r="V6" s="26"/>
    </row>
    <row r="7" spans="1:22" ht="15" customHeight="1">
      <c r="A7" s="64"/>
      <c r="B7" s="64"/>
      <c r="C7" s="64"/>
      <c r="D7" s="64"/>
      <c r="E7" s="64"/>
      <c r="F7" s="13"/>
      <c r="G7" s="13"/>
      <c r="H7" s="13"/>
      <c r="I7" s="13"/>
      <c r="J7" s="13"/>
      <c r="K7" s="13"/>
      <c r="L7" s="13"/>
      <c r="M7" s="13"/>
      <c r="N7" s="13"/>
      <c r="O7" s="59" t="s">
        <v>117</v>
      </c>
      <c r="P7" s="59"/>
      <c r="Q7" s="59"/>
      <c r="R7" s="26"/>
      <c r="S7" s="26"/>
      <c r="T7" s="26"/>
      <c r="U7" s="26"/>
      <c r="V7" s="26"/>
    </row>
    <row r="8" spans="1:22" ht="20.25" customHeight="1">
      <c r="A8" s="65" t="s">
        <v>41</v>
      </c>
      <c r="B8" s="65"/>
      <c r="C8" s="65"/>
      <c r="D8" s="65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14"/>
      <c r="S8" s="14"/>
      <c r="T8" s="14"/>
      <c r="U8" s="14"/>
      <c r="V8" s="14"/>
    </row>
    <row r="9" spans="1:17" ht="38.25" customHeight="1" hidden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20"/>
      <c r="O9" s="20"/>
      <c r="P9" s="20"/>
      <c r="Q9" s="20"/>
    </row>
    <row r="10" spans="1:17" ht="15.75" hidden="1">
      <c r="A10" s="16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1"/>
      <c r="O10" s="21"/>
      <c r="P10" s="21"/>
      <c r="Q10" s="21"/>
    </row>
    <row r="11" spans="1:17" ht="61.5" customHeight="1">
      <c r="A11" s="3" t="s">
        <v>11</v>
      </c>
      <c r="B11" s="28" t="s">
        <v>33</v>
      </c>
      <c r="C11" s="2" t="s">
        <v>12</v>
      </c>
      <c r="D11" s="2" t="s">
        <v>13</v>
      </c>
      <c r="E11" s="2" t="s">
        <v>14</v>
      </c>
      <c r="F11" s="2" t="s">
        <v>1</v>
      </c>
      <c r="G11" s="2" t="s">
        <v>1</v>
      </c>
      <c r="H11" s="2" t="s">
        <v>1</v>
      </c>
      <c r="I11" s="2" t="s">
        <v>1</v>
      </c>
      <c r="J11" s="2" t="s">
        <v>1</v>
      </c>
      <c r="K11" s="2" t="s">
        <v>1</v>
      </c>
      <c r="L11" s="2" t="s">
        <v>1</v>
      </c>
      <c r="M11" s="2" t="s">
        <v>1</v>
      </c>
      <c r="N11" s="3" t="s">
        <v>37</v>
      </c>
      <c r="O11" s="29" t="s">
        <v>38</v>
      </c>
      <c r="P11" s="30" t="s">
        <v>34</v>
      </c>
      <c r="Q11" s="30" t="s">
        <v>35</v>
      </c>
    </row>
    <row r="12" spans="1:17" ht="12.75" customHeight="1">
      <c r="A12" s="3">
        <v>1</v>
      </c>
      <c r="B12" s="3"/>
      <c r="C12" s="2">
        <v>2</v>
      </c>
      <c r="D12" s="2">
        <v>3</v>
      </c>
      <c r="E12" s="2">
        <v>4</v>
      </c>
      <c r="F12" s="2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</row>
    <row r="13" spans="1:17" s="12" customFormat="1" ht="15.75">
      <c r="A13" s="38" t="s">
        <v>44</v>
      </c>
      <c r="B13" s="39">
        <v>913</v>
      </c>
      <c r="C13" s="9" t="s">
        <v>3</v>
      </c>
      <c r="D13" s="9" t="s">
        <v>45</v>
      </c>
      <c r="E13" s="9" t="s">
        <v>46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1">
        <v>2182704.1</v>
      </c>
      <c r="M13" s="11">
        <v>2335521.4</v>
      </c>
      <c r="N13" s="36">
        <f>N14+N17+N22+N26</f>
        <v>2728.3498600000003</v>
      </c>
      <c r="O13" s="36">
        <f>O14+O17+O22+O26</f>
        <v>2728.3498600000003</v>
      </c>
      <c r="P13" s="36">
        <f>O13/N13*100</f>
        <v>100</v>
      </c>
      <c r="Q13" s="36">
        <f>N13-O13</f>
        <v>0</v>
      </c>
    </row>
    <row r="14" spans="1:17" s="12" customFormat="1" ht="35.25" customHeight="1" outlineLevel="1">
      <c r="A14" s="38" t="s">
        <v>47</v>
      </c>
      <c r="B14" s="51">
        <v>913</v>
      </c>
      <c r="C14" s="9" t="s">
        <v>48</v>
      </c>
      <c r="D14" s="9" t="s">
        <v>45</v>
      </c>
      <c r="E14" s="9" t="s">
        <v>46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1">
        <v>24488</v>
      </c>
      <c r="M14" s="11">
        <v>26300</v>
      </c>
      <c r="N14" s="36">
        <f aca="true" t="shared" si="0" ref="N14:O16">1134836.91/1000</f>
        <v>1134.83691</v>
      </c>
      <c r="O14" s="36">
        <f t="shared" si="0"/>
        <v>1134.83691</v>
      </c>
      <c r="P14" s="36">
        <f>P15</f>
        <v>100</v>
      </c>
      <c r="Q14" s="36">
        <f>SUM(Q16)</f>
        <v>0</v>
      </c>
    </row>
    <row r="15" spans="1:17" ht="15.75" outlineLevel="3">
      <c r="A15" s="40" t="s">
        <v>49</v>
      </c>
      <c r="B15" s="39">
        <v>913</v>
      </c>
      <c r="C15" s="4" t="s">
        <v>48</v>
      </c>
      <c r="D15" s="4" t="s">
        <v>50</v>
      </c>
      <c r="E15" s="4" t="s">
        <v>46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>
        <v>3424</v>
      </c>
      <c r="M15" s="6">
        <v>3677</v>
      </c>
      <c r="N15" s="37">
        <f t="shared" si="0"/>
        <v>1134.83691</v>
      </c>
      <c r="O15" s="37">
        <f t="shared" si="0"/>
        <v>1134.83691</v>
      </c>
      <c r="P15" s="37">
        <f>O15/N15*100</f>
        <v>100</v>
      </c>
      <c r="Q15" s="37">
        <f>SUM(Q16)</f>
        <v>0</v>
      </c>
    </row>
    <row r="16" spans="1:17" ht="31.5" outlineLevel="5">
      <c r="A16" s="40" t="s">
        <v>51</v>
      </c>
      <c r="B16" s="39">
        <v>913</v>
      </c>
      <c r="C16" s="4" t="s">
        <v>48</v>
      </c>
      <c r="D16" s="4" t="s">
        <v>50</v>
      </c>
      <c r="E16" s="4">
        <v>120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>
        <v>3424</v>
      </c>
      <c r="M16" s="6">
        <v>3677</v>
      </c>
      <c r="N16" s="37">
        <f t="shared" si="0"/>
        <v>1134.83691</v>
      </c>
      <c r="O16" s="37">
        <f t="shared" si="0"/>
        <v>1134.83691</v>
      </c>
      <c r="P16" s="37">
        <f aca="true" t="shared" si="1" ref="P16:P69">O16/N16*100</f>
        <v>100</v>
      </c>
      <c r="Q16" s="37">
        <f>O16-N16</f>
        <v>0</v>
      </c>
    </row>
    <row r="17" spans="1:17" s="12" customFormat="1" ht="47.25" outlineLevel="1">
      <c r="A17" s="41" t="s">
        <v>52</v>
      </c>
      <c r="B17" s="51">
        <v>913</v>
      </c>
      <c r="C17" s="9" t="s">
        <v>53</v>
      </c>
      <c r="D17" s="9" t="s">
        <v>45</v>
      </c>
      <c r="E17" s="9" t="s">
        <v>46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1">
        <v>103292</v>
      </c>
      <c r="M17" s="11">
        <v>110936</v>
      </c>
      <c r="N17" s="36">
        <f>N18</f>
        <v>1584.51295</v>
      </c>
      <c r="O17" s="36">
        <f>O18</f>
        <v>1584.51295</v>
      </c>
      <c r="P17" s="36">
        <f t="shared" si="1"/>
        <v>100</v>
      </c>
      <c r="Q17" s="36">
        <f aca="true" t="shared" si="2" ref="Q17:Q22">N17-O17</f>
        <v>0</v>
      </c>
    </row>
    <row r="18" spans="1:17" ht="33" customHeight="1" outlineLevel="2">
      <c r="A18" s="42" t="s">
        <v>54</v>
      </c>
      <c r="B18" s="39">
        <v>913</v>
      </c>
      <c r="C18" s="4" t="s">
        <v>53</v>
      </c>
      <c r="D18" s="4" t="s">
        <v>55</v>
      </c>
      <c r="E18" s="4" t="s">
        <v>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v>103292</v>
      </c>
      <c r="M18" s="6">
        <v>110936</v>
      </c>
      <c r="N18" s="37">
        <f>N19+N20+N21</f>
        <v>1584.51295</v>
      </c>
      <c r="O18" s="37">
        <f>O19+O20+O21</f>
        <v>1584.51295</v>
      </c>
      <c r="P18" s="37">
        <f t="shared" si="1"/>
        <v>100</v>
      </c>
      <c r="Q18" s="37">
        <f t="shared" si="2"/>
        <v>0</v>
      </c>
    </row>
    <row r="19" spans="1:17" ht="31.5" outlineLevel="5">
      <c r="A19" s="40" t="s">
        <v>51</v>
      </c>
      <c r="B19" s="39">
        <v>913</v>
      </c>
      <c r="C19" s="4" t="s">
        <v>4</v>
      </c>
      <c r="D19" s="4" t="s">
        <v>55</v>
      </c>
      <c r="E19" s="4">
        <v>120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">
        <v>75643</v>
      </c>
      <c r="M19" s="6">
        <v>81241</v>
      </c>
      <c r="N19" s="37">
        <f>1191575.74/1000</f>
        <v>1191.57574</v>
      </c>
      <c r="O19" s="37">
        <f>1191575.74/1000</f>
        <v>1191.57574</v>
      </c>
      <c r="P19" s="37">
        <f t="shared" si="1"/>
        <v>100</v>
      </c>
      <c r="Q19" s="37">
        <f t="shared" si="2"/>
        <v>0</v>
      </c>
    </row>
    <row r="20" spans="1:17" ht="31.5" outlineLevel="5">
      <c r="A20" s="40" t="s">
        <v>28</v>
      </c>
      <c r="B20" s="39">
        <v>913</v>
      </c>
      <c r="C20" s="4" t="s">
        <v>4</v>
      </c>
      <c r="D20" s="4" t="s">
        <v>55</v>
      </c>
      <c r="E20" s="4">
        <v>240</v>
      </c>
      <c r="F20" s="5"/>
      <c r="G20" s="5"/>
      <c r="H20" s="5"/>
      <c r="I20" s="5"/>
      <c r="J20" s="5"/>
      <c r="K20" s="5"/>
      <c r="L20" s="6"/>
      <c r="M20" s="6"/>
      <c r="N20" s="37">
        <f>294626.53/1000</f>
        <v>294.62653</v>
      </c>
      <c r="O20" s="37">
        <f>294626.53/1000</f>
        <v>294.62653</v>
      </c>
      <c r="P20" s="37">
        <f t="shared" si="1"/>
        <v>100</v>
      </c>
      <c r="Q20" s="37">
        <f t="shared" si="2"/>
        <v>0</v>
      </c>
    </row>
    <row r="21" spans="1:17" ht="15.75" outlineLevel="5">
      <c r="A21" s="43" t="s">
        <v>26</v>
      </c>
      <c r="B21" s="39">
        <v>913</v>
      </c>
      <c r="C21" s="4" t="s">
        <v>53</v>
      </c>
      <c r="D21" s="4" t="s">
        <v>55</v>
      </c>
      <c r="E21" s="4">
        <v>850</v>
      </c>
      <c r="F21" s="5"/>
      <c r="G21" s="5"/>
      <c r="H21" s="5"/>
      <c r="I21" s="5"/>
      <c r="J21" s="5"/>
      <c r="K21" s="5"/>
      <c r="L21" s="6"/>
      <c r="M21" s="6"/>
      <c r="N21" s="37">
        <f>98310.68/1000</f>
        <v>98.31067999999999</v>
      </c>
      <c r="O21" s="37">
        <f>98310.68/1000</f>
        <v>98.31067999999999</v>
      </c>
      <c r="P21" s="37">
        <f t="shared" si="1"/>
        <v>100</v>
      </c>
      <c r="Q21" s="37">
        <f t="shared" si="2"/>
        <v>0</v>
      </c>
    </row>
    <row r="22" spans="1:17" s="12" customFormat="1" ht="47.25" outlineLevel="5">
      <c r="A22" s="41" t="s">
        <v>56</v>
      </c>
      <c r="B22" s="51">
        <v>913</v>
      </c>
      <c r="C22" s="9" t="s">
        <v>36</v>
      </c>
      <c r="D22" s="9" t="s">
        <v>30</v>
      </c>
      <c r="E22" s="9" t="s">
        <v>2</v>
      </c>
      <c r="F22" s="10"/>
      <c r="G22" s="10"/>
      <c r="H22" s="10"/>
      <c r="I22" s="10"/>
      <c r="J22" s="10"/>
      <c r="K22" s="10"/>
      <c r="L22" s="11"/>
      <c r="M22" s="11"/>
      <c r="N22" s="36">
        <f aca="true" t="shared" si="3" ref="N22:O25">9000/1000</f>
        <v>9</v>
      </c>
      <c r="O22" s="36">
        <f t="shared" si="3"/>
        <v>9</v>
      </c>
      <c r="P22" s="36">
        <f t="shared" si="1"/>
        <v>100</v>
      </c>
      <c r="Q22" s="36">
        <f t="shared" si="2"/>
        <v>0</v>
      </c>
    </row>
    <row r="23" spans="1:17" ht="31.5" outlineLevel="5">
      <c r="A23" s="56" t="s">
        <v>57</v>
      </c>
      <c r="B23" s="39">
        <v>913</v>
      </c>
      <c r="C23" s="4" t="s">
        <v>36</v>
      </c>
      <c r="D23" s="4" t="s">
        <v>58</v>
      </c>
      <c r="E23" s="4" t="s">
        <v>2</v>
      </c>
      <c r="F23" s="5"/>
      <c r="G23" s="5"/>
      <c r="H23" s="5"/>
      <c r="I23" s="5"/>
      <c r="J23" s="5"/>
      <c r="K23" s="5"/>
      <c r="L23" s="6"/>
      <c r="M23" s="6"/>
      <c r="N23" s="37">
        <f t="shared" si="3"/>
        <v>9</v>
      </c>
      <c r="O23" s="37">
        <f t="shared" si="3"/>
        <v>9</v>
      </c>
      <c r="P23" s="37">
        <f t="shared" si="1"/>
        <v>100</v>
      </c>
      <c r="Q23" s="37">
        <f>O23-N23</f>
        <v>0</v>
      </c>
    </row>
    <row r="24" spans="1:17" ht="31.5" outlineLevel="5">
      <c r="A24" s="42" t="s">
        <v>54</v>
      </c>
      <c r="B24" s="39">
        <v>913</v>
      </c>
      <c r="C24" s="4" t="s">
        <v>36</v>
      </c>
      <c r="D24" s="4" t="s">
        <v>55</v>
      </c>
      <c r="E24" s="4" t="s">
        <v>2</v>
      </c>
      <c r="F24" s="5"/>
      <c r="G24" s="5"/>
      <c r="H24" s="5"/>
      <c r="I24" s="5"/>
      <c r="J24" s="5"/>
      <c r="K24" s="5"/>
      <c r="L24" s="6"/>
      <c r="M24" s="6"/>
      <c r="N24" s="37">
        <f t="shared" si="3"/>
        <v>9</v>
      </c>
      <c r="O24" s="37">
        <f t="shared" si="3"/>
        <v>9</v>
      </c>
      <c r="P24" s="37">
        <f t="shared" si="1"/>
        <v>100</v>
      </c>
      <c r="Q24" s="37">
        <v>0</v>
      </c>
    </row>
    <row r="25" spans="1:17" ht="31.5" outlineLevel="5">
      <c r="A25" s="57" t="s">
        <v>59</v>
      </c>
      <c r="B25" s="39">
        <v>913</v>
      </c>
      <c r="C25" s="24" t="s">
        <v>36</v>
      </c>
      <c r="D25" s="4" t="s">
        <v>55</v>
      </c>
      <c r="E25" s="24" t="s">
        <v>22</v>
      </c>
      <c r="F25" s="25"/>
      <c r="G25" s="25"/>
      <c r="H25" s="25"/>
      <c r="I25" s="25"/>
      <c r="J25" s="25"/>
      <c r="K25" s="25"/>
      <c r="L25" s="25"/>
      <c r="M25" s="25"/>
      <c r="N25" s="37">
        <f t="shared" si="3"/>
        <v>9</v>
      </c>
      <c r="O25" s="37">
        <f t="shared" si="3"/>
        <v>9</v>
      </c>
      <c r="P25" s="37">
        <f t="shared" si="1"/>
        <v>100</v>
      </c>
      <c r="Q25" s="37">
        <f>Q26</f>
        <v>0</v>
      </c>
    </row>
    <row r="26" spans="1:17" s="12" customFormat="1" ht="15.75" outlineLevel="5">
      <c r="A26" s="44" t="s">
        <v>10</v>
      </c>
      <c r="B26" s="51">
        <v>913</v>
      </c>
      <c r="C26" s="54" t="s">
        <v>5</v>
      </c>
      <c r="D26" s="9" t="s">
        <v>45</v>
      </c>
      <c r="E26" s="54" t="s">
        <v>2</v>
      </c>
      <c r="F26" s="55"/>
      <c r="G26" s="55"/>
      <c r="H26" s="55"/>
      <c r="I26" s="55"/>
      <c r="J26" s="55"/>
      <c r="K26" s="55"/>
      <c r="L26" s="55"/>
      <c r="M26" s="55"/>
      <c r="N26" s="36">
        <v>0</v>
      </c>
      <c r="O26" s="36">
        <v>0</v>
      </c>
      <c r="P26" s="36">
        <v>0</v>
      </c>
      <c r="Q26" s="36">
        <f>O26-N26</f>
        <v>0</v>
      </c>
    </row>
    <row r="27" spans="1:17" ht="31.5" outlineLevel="5">
      <c r="A27" s="57" t="s">
        <v>57</v>
      </c>
      <c r="B27" s="39">
        <v>913</v>
      </c>
      <c r="C27" s="24" t="s">
        <v>5</v>
      </c>
      <c r="D27" s="4" t="s">
        <v>61</v>
      </c>
      <c r="E27" s="4" t="s">
        <v>2</v>
      </c>
      <c r="F27" s="25"/>
      <c r="G27" s="25"/>
      <c r="H27" s="25"/>
      <c r="I27" s="25"/>
      <c r="J27" s="25"/>
      <c r="K27" s="25"/>
      <c r="L27" s="25"/>
      <c r="M27" s="25"/>
      <c r="N27" s="37">
        <v>0</v>
      </c>
      <c r="O27" s="37">
        <v>0</v>
      </c>
      <c r="P27" s="37">
        <v>0</v>
      </c>
      <c r="Q27" s="37">
        <f>N27-O27</f>
        <v>0</v>
      </c>
    </row>
    <row r="28" spans="1:17" ht="31.5" outlineLevel="5">
      <c r="A28" s="57" t="s">
        <v>62</v>
      </c>
      <c r="B28" s="39">
        <v>913</v>
      </c>
      <c r="C28" s="24" t="s">
        <v>5</v>
      </c>
      <c r="D28" s="4" t="s">
        <v>63</v>
      </c>
      <c r="E28" s="24" t="s">
        <v>2</v>
      </c>
      <c r="F28" s="25"/>
      <c r="G28" s="25"/>
      <c r="H28" s="25"/>
      <c r="I28" s="25"/>
      <c r="J28" s="25"/>
      <c r="K28" s="25"/>
      <c r="L28" s="25"/>
      <c r="M28" s="25"/>
      <c r="N28" s="37">
        <v>0</v>
      </c>
      <c r="O28" s="37">
        <f>O29</f>
        <v>0</v>
      </c>
      <c r="P28" s="37">
        <v>0</v>
      </c>
      <c r="Q28" s="37">
        <f>N28-O28</f>
        <v>0</v>
      </c>
    </row>
    <row r="29" spans="1:17" ht="15.75" outlineLevel="5">
      <c r="A29" s="58" t="s">
        <v>23</v>
      </c>
      <c r="B29" s="39">
        <v>913</v>
      </c>
      <c r="C29" s="24" t="s">
        <v>5</v>
      </c>
      <c r="D29" s="4" t="s">
        <v>63</v>
      </c>
      <c r="E29" s="24" t="s">
        <v>21</v>
      </c>
      <c r="F29" s="25"/>
      <c r="G29" s="25"/>
      <c r="H29" s="25"/>
      <c r="I29" s="25"/>
      <c r="J29" s="25"/>
      <c r="K29" s="25"/>
      <c r="L29" s="25"/>
      <c r="M29" s="25"/>
      <c r="N29" s="37">
        <v>0</v>
      </c>
      <c r="O29" s="37">
        <v>0</v>
      </c>
      <c r="P29" s="37">
        <v>0</v>
      </c>
      <c r="Q29" s="37">
        <f>N29-O29</f>
        <v>0</v>
      </c>
    </row>
    <row r="30" spans="1:17" s="12" customFormat="1" ht="17.25" customHeight="1" outlineLevel="1">
      <c r="A30" s="45" t="s">
        <v>64</v>
      </c>
      <c r="B30" s="51">
        <v>913</v>
      </c>
      <c r="C30" s="9" t="s">
        <v>19</v>
      </c>
      <c r="D30" s="9" t="s">
        <v>45</v>
      </c>
      <c r="E30" s="9" t="s">
        <v>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1">
        <v>35978.5</v>
      </c>
      <c r="M30" s="11">
        <v>31778.8</v>
      </c>
      <c r="N30" s="36">
        <f>277662/1000</f>
        <v>277.662</v>
      </c>
      <c r="O30" s="36">
        <f>277662/1000</f>
        <v>277.662</v>
      </c>
      <c r="P30" s="36">
        <f t="shared" si="1"/>
        <v>100</v>
      </c>
      <c r="Q30" s="36">
        <f>Q31</f>
        <v>0</v>
      </c>
    </row>
    <row r="31" spans="1:17" ht="15.75" outlineLevel="3">
      <c r="A31" s="40" t="s">
        <v>65</v>
      </c>
      <c r="B31" s="39">
        <v>913</v>
      </c>
      <c r="C31" s="4" t="s">
        <v>20</v>
      </c>
      <c r="D31" s="4" t="s">
        <v>45</v>
      </c>
      <c r="E31" s="4" t="s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35978.5</v>
      </c>
      <c r="M31" s="6">
        <v>31778.8</v>
      </c>
      <c r="N31" s="37">
        <f>277662/1000</f>
        <v>277.662</v>
      </c>
      <c r="O31" s="37">
        <f>277662/1000</f>
        <v>277.662</v>
      </c>
      <c r="P31" s="37">
        <f t="shared" si="1"/>
        <v>100</v>
      </c>
      <c r="Q31" s="37">
        <f>N31-O31</f>
        <v>0</v>
      </c>
    </row>
    <row r="32" spans="1:17" ht="31.5" outlineLevel="5">
      <c r="A32" s="42" t="s">
        <v>66</v>
      </c>
      <c r="B32" s="39">
        <v>913</v>
      </c>
      <c r="C32" s="4" t="s">
        <v>20</v>
      </c>
      <c r="D32" s="4" t="s">
        <v>32</v>
      </c>
      <c r="E32" s="4" t="s"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35978.5</v>
      </c>
      <c r="M32" s="6">
        <v>31778.8</v>
      </c>
      <c r="N32" s="37">
        <f aca="true" t="shared" si="4" ref="N32:O35">277662/1000</f>
        <v>277.662</v>
      </c>
      <c r="O32" s="37">
        <f t="shared" si="4"/>
        <v>277.662</v>
      </c>
      <c r="P32" s="37">
        <f t="shared" si="1"/>
        <v>100</v>
      </c>
      <c r="Q32" s="37">
        <f>N32-O32</f>
        <v>0</v>
      </c>
    </row>
    <row r="33" spans="1:17" ht="49.5" customHeight="1" outlineLevel="5">
      <c r="A33" s="57" t="s">
        <v>67</v>
      </c>
      <c r="B33" s="39">
        <v>913</v>
      </c>
      <c r="C33" s="4" t="s">
        <v>20</v>
      </c>
      <c r="D33" s="4" t="s">
        <v>68</v>
      </c>
      <c r="E33" s="4" t="s">
        <v>2</v>
      </c>
      <c r="F33" s="5"/>
      <c r="G33" s="5"/>
      <c r="H33" s="5"/>
      <c r="I33" s="5"/>
      <c r="J33" s="5"/>
      <c r="K33" s="5"/>
      <c r="L33" s="6"/>
      <c r="M33" s="6"/>
      <c r="N33" s="37">
        <f t="shared" si="4"/>
        <v>277.662</v>
      </c>
      <c r="O33" s="37">
        <f t="shared" si="4"/>
        <v>277.662</v>
      </c>
      <c r="P33" s="37">
        <f t="shared" si="1"/>
        <v>100</v>
      </c>
      <c r="Q33" s="37">
        <f>N33-O33</f>
        <v>0</v>
      </c>
    </row>
    <row r="34" spans="1:17" ht="31.5" outlineLevel="1">
      <c r="A34" s="57" t="s">
        <v>69</v>
      </c>
      <c r="B34" s="39">
        <v>913</v>
      </c>
      <c r="C34" s="4" t="s">
        <v>20</v>
      </c>
      <c r="D34" s="4" t="s">
        <v>70</v>
      </c>
      <c r="E34" s="4" t="s">
        <v>2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269530</v>
      </c>
      <c r="M34" s="6">
        <v>290975</v>
      </c>
      <c r="N34" s="37">
        <f t="shared" si="4"/>
        <v>277.662</v>
      </c>
      <c r="O34" s="37">
        <f t="shared" si="4"/>
        <v>277.662</v>
      </c>
      <c r="P34" s="37">
        <f t="shared" si="1"/>
        <v>100</v>
      </c>
      <c r="Q34" s="37">
        <f aca="true" t="shared" si="5" ref="Q34:Q40">N34-O34</f>
        <v>0</v>
      </c>
    </row>
    <row r="35" spans="1:17" ht="31.5" outlineLevel="1">
      <c r="A35" s="40" t="s">
        <v>51</v>
      </c>
      <c r="B35" s="39">
        <v>913</v>
      </c>
      <c r="C35" s="4" t="s">
        <v>20</v>
      </c>
      <c r="D35" s="4" t="s">
        <v>70</v>
      </c>
      <c r="E35" s="4" t="s">
        <v>24</v>
      </c>
      <c r="F35" s="5"/>
      <c r="G35" s="5"/>
      <c r="H35" s="5"/>
      <c r="I35" s="5"/>
      <c r="J35" s="5"/>
      <c r="K35" s="5"/>
      <c r="L35" s="6"/>
      <c r="M35" s="6"/>
      <c r="N35" s="37">
        <f t="shared" si="4"/>
        <v>277.662</v>
      </c>
      <c r="O35" s="37">
        <f t="shared" si="4"/>
        <v>277.662</v>
      </c>
      <c r="P35" s="37">
        <f t="shared" si="1"/>
        <v>100</v>
      </c>
      <c r="Q35" s="37">
        <f t="shared" si="5"/>
        <v>0</v>
      </c>
    </row>
    <row r="36" spans="1:17" s="12" customFormat="1" ht="31.5" outlineLevel="2">
      <c r="A36" s="41" t="s">
        <v>71</v>
      </c>
      <c r="B36" s="51">
        <v>913</v>
      </c>
      <c r="C36" s="9" t="s">
        <v>6</v>
      </c>
      <c r="D36" s="9" t="s">
        <v>72</v>
      </c>
      <c r="E36" s="9" t="s">
        <v>2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1">
        <v>269530</v>
      </c>
      <c r="M36" s="11">
        <v>290975</v>
      </c>
      <c r="N36" s="36">
        <f>419135.6/1000</f>
        <v>419.13559999999995</v>
      </c>
      <c r="O36" s="36">
        <f>419135.6/1000</f>
        <v>419.13559999999995</v>
      </c>
      <c r="P36" s="36">
        <f t="shared" si="1"/>
        <v>100</v>
      </c>
      <c r="Q36" s="36">
        <f t="shared" si="5"/>
        <v>0</v>
      </c>
    </row>
    <row r="37" spans="1:17" ht="15.75" outlineLevel="5">
      <c r="A37" s="42" t="s">
        <v>73</v>
      </c>
      <c r="B37" s="39">
        <v>913</v>
      </c>
      <c r="C37" s="4" t="s">
        <v>7</v>
      </c>
      <c r="D37" s="4" t="s">
        <v>30</v>
      </c>
      <c r="E37" s="4" t="s">
        <v>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6">
        <v>250000</v>
      </c>
      <c r="M37" s="6">
        <v>270000</v>
      </c>
      <c r="N37" s="37">
        <f aca="true" t="shared" si="6" ref="N37:O40">419135.6/1000</f>
        <v>419.13559999999995</v>
      </c>
      <c r="O37" s="37">
        <f>419135.6/1000</f>
        <v>419.13559999999995</v>
      </c>
      <c r="P37" s="37">
        <f t="shared" si="1"/>
        <v>100</v>
      </c>
      <c r="Q37" s="37">
        <f t="shared" si="5"/>
        <v>0</v>
      </c>
    </row>
    <row r="38" spans="1:17" ht="31.5" outlineLevel="5">
      <c r="A38" s="46" t="s">
        <v>74</v>
      </c>
      <c r="B38" s="39">
        <v>913</v>
      </c>
      <c r="C38" s="4" t="s">
        <v>7</v>
      </c>
      <c r="D38" s="4" t="s">
        <v>75</v>
      </c>
      <c r="E38" s="4" t="s">
        <v>2</v>
      </c>
      <c r="F38" s="5"/>
      <c r="G38" s="5"/>
      <c r="H38" s="5"/>
      <c r="I38" s="5"/>
      <c r="J38" s="5"/>
      <c r="K38" s="5"/>
      <c r="L38" s="6"/>
      <c r="M38" s="6"/>
      <c r="N38" s="37">
        <f t="shared" si="6"/>
        <v>419.13559999999995</v>
      </c>
      <c r="O38" s="37">
        <f t="shared" si="6"/>
        <v>419.13559999999995</v>
      </c>
      <c r="P38" s="37">
        <f t="shared" si="1"/>
        <v>100</v>
      </c>
      <c r="Q38" s="37">
        <f t="shared" si="5"/>
        <v>0</v>
      </c>
    </row>
    <row r="39" spans="1:17" ht="31.5" outlineLevel="5">
      <c r="A39" s="42" t="s">
        <v>76</v>
      </c>
      <c r="B39" s="39">
        <v>913</v>
      </c>
      <c r="C39" s="4" t="s">
        <v>7</v>
      </c>
      <c r="D39" s="4" t="s">
        <v>31</v>
      </c>
      <c r="E39" s="4" t="s">
        <v>2</v>
      </c>
      <c r="F39" s="5"/>
      <c r="G39" s="5"/>
      <c r="H39" s="5"/>
      <c r="I39" s="5"/>
      <c r="J39" s="5"/>
      <c r="K39" s="5"/>
      <c r="L39" s="6"/>
      <c r="M39" s="6"/>
      <c r="N39" s="37">
        <f t="shared" si="6"/>
        <v>419.13559999999995</v>
      </c>
      <c r="O39" s="37">
        <f t="shared" si="6"/>
        <v>419.13559999999995</v>
      </c>
      <c r="P39" s="37">
        <f t="shared" si="1"/>
        <v>100</v>
      </c>
      <c r="Q39" s="37">
        <f t="shared" si="5"/>
        <v>0</v>
      </c>
    </row>
    <row r="40" spans="1:17" ht="31.5" outlineLevel="5">
      <c r="A40" s="40" t="s">
        <v>28</v>
      </c>
      <c r="B40" s="39">
        <v>913</v>
      </c>
      <c r="C40" s="4" t="s">
        <v>7</v>
      </c>
      <c r="D40" s="4" t="s">
        <v>77</v>
      </c>
      <c r="E40" s="4" t="s">
        <v>2</v>
      </c>
      <c r="F40" s="5"/>
      <c r="G40" s="5"/>
      <c r="H40" s="5"/>
      <c r="I40" s="5"/>
      <c r="J40" s="5"/>
      <c r="K40" s="5"/>
      <c r="L40" s="6"/>
      <c r="M40" s="6"/>
      <c r="N40" s="37">
        <f t="shared" si="6"/>
        <v>419.13559999999995</v>
      </c>
      <c r="O40" s="37">
        <f t="shared" si="6"/>
        <v>419.13559999999995</v>
      </c>
      <c r="P40" s="37">
        <f t="shared" si="1"/>
        <v>100</v>
      </c>
      <c r="Q40" s="37">
        <f t="shared" si="5"/>
        <v>0</v>
      </c>
    </row>
    <row r="41" spans="1:17" s="12" customFormat="1" ht="15.75" outlineLevel="5">
      <c r="A41" s="47" t="s">
        <v>78</v>
      </c>
      <c r="B41" s="51">
        <v>913</v>
      </c>
      <c r="C41" s="9" t="s">
        <v>79</v>
      </c>
      <c r="D41" s="9" t="s">
        <v>30</v>
      </c>
      <c r="E41" s="9" t="s">
        <v>2</v>
      </c>
      <c r="F41" s="10"/>
      <c r="G41" s="10"/>
      <c r="H41" s="10"/>
      <c r="I41" s="10"/>
      <c r="J41" s="10"/>
      <c r="K41" s="10"/>
      <c r="L41" s="11"/>
      <c r="M41" s="11"/>
      <c r="N41" s="36">
        <f>N42</f>
        <v>39176.93774</v>
      </c>
      <c r="O41" s="36">
        <f>O42</f>
        <v>39176.93774</v>
      </c>
      <c r="P41" s="36">
        <f t="shared" si="1"/>
        <v>100</v>
      </c>
      <c r="Q41" s="36">
        <f>N41-O41</f>
        <v>0</v>
      </c>
    </row>
    <row r="42" spans="1:17" ht="15.75" outlineLevel="5">
      <c r="A42" s="43" t="s">
        <v>8</v>
      </c>
      <c r="B42" s="39">
        <v>913</v>
      </c>
      <c r="C42" s="4" t="s">
        <v>9</v>
      </c>
      <c r="D42" s="4" t="s">
        <v>30</v>
      </c>
      <c r="E42" s="4" t="s">
        <v>2</v>
      </c>
      <c r="F42" s="32"/>
      <c r="G42" s="32"/>
      <c r="H42" s="32"/>
      <c r="I42" s="32"/>
      <c r="J42" s="32"/>
      <c r="K42" s="32"/>
      <c r="L42" s="33"/>
      <c r="M42" s="33"/>
      <c r="N42" s="37">
        <f>N43+N45+N48</f>
        <v>39176.93774</v>
      </c>
      <c r="O42" s="37">
        <f>O43+O45+O48</f>
        <v>39176.93774</v>
      </c>
      <c r="P42" s="37">
        <f t="shared" si="1"/>
        <v>100</v>
      </c>
      <c r="Q42" s="37">
        <f>O42-N42</f>
        <v>0</v>
      </c>
    </row>
    <row r="43" spans="1:17" ht="31.5" outlineLevel="5">
      <c r="A43" s="56" t="s">
        <v>80</v>
      </c>
      <c r="B43" s="39">
        <v>913</v>
      </c>
      <c r="C43" s="4" t="s">
        <v>9</v>
      </c>
      <c r="D43" s="4" t="s">
        <v>81</v>
      </c>
      <c r="E43" s="4" t="s">
        <v>2</v>
      </c>
      <c r="F43" s="5"/>
      <c r="G43" s="5"/>
      <c r="H43" s="5"/>
      <c r="I43" s="5"/>
      <c r="J43" s="5"/>
      <c r="K43" s="5"/>
      <c r="L43" s="6"/>
      <c r="M43" s="6"/>
      <c r="N43" s="37">
        <f>36559459.24/1000</f>
        <v>36559.459240000004</v>
      </c>
      <c r="O43" s="37">
        <f>36559459.24/1000</f>
        <v>36559.459240000004</v>
      </c>
      <c r="P43" s="37">
        <f t="shared" si="1"/>
        <v>100</v>
      </c>
      <c r="Q43" s="37">
        <f>O43-N43</f>
        <v>0</v>
      </c>
    </row>
    <row r="44" spans="1:17" ht="31.5" outlineLevel="5">
      <c r="A44" s="43" t="s">
        <v>28</v>
      </c>
      <c r="B44" s="39">
        <v>913</v>
      </c>
      <c r="C44" s="4" t="s">
        <v>9</v>
      </c>
      <c r="D44" s="4" t="s">
        <v>82</v>
      </c>
      <c r="E44" s="4" t="s">
        <v>25</v>
      </c>
      <c r="F44" s="32"/>
      <c r="G44" s="32"/>
      <c r="H44" s="32"/>
      <c r="I44" s="32"/>
      <c r="J44" s="32"/>
      <c r="K44" s="32"/>
      <c r="L44" s="33"/>
      <c r="M44" s="33"/>
      <c r="N44" s="37">
        <f>36559459.24/1000</f>
        <v>36559.459240000004</v>
      </c>
      <c r="O44" s="37">
        <f>36559459.24/1000</f>
        <v>36559.459240000004</v>
      </c>
      <c r="P44" s="37">
        <f t="shared" si="1"/>
        <v>100</v>
      </c>
      <c r="Q44" s="37">
        <f>N44-O44</f>
        <v>0</v>
      </c>
    </row>
    <row r="45" spans="1:17" ht="31.5" outlineLevel="5">
      <c r="A45" s="42" t="s">
        <v>83</v>
      </c>
      <c r="B45" s="39">
        <v>913</v>
      </c>
      <c r="C45" s="4" t="s">
        <v>9</v>
      </c>
      <c r="D45" s="4" t="s">
        <v>81</v>
      </c>
      <c r="E45" s="4" t="s">
        <v>2</v>
      </c>
      <c r="F45" s="5"/>
      <c r="G45" s="5"/>
      <c r="H45" s="5"/>
      <c r="I45" s="5"/>
      <c r="J45" s="5"/>
      <c r="K45" s="5"/>
      <c r="L45" s="6"/>
      <c r="M45" s="6"/>
      <c r="N45" s="37">
        <f aca="true" t="shared" si="7" ref="N45:O47">1405357.28/1000</f>
        <v>1405.35728</v>
      </c>
      <c r="O45" s="37">
        <f t="shared" si="7"/>
        <v>1405.35728</v>
      </c>
      <c r="P45" s="37">
        <f t="shared" si="1"/>
        <v>100</v>
      </c>
      <c r="Q45" s="37">
        <f>N45-O45</f>
        <v>0</v>
      </c>
    </row>
    <row r="46" spans="1:17" ht="47.25" outlineLevel="5">
      <c r="A46" s="56" t="s">
        <v>84</v>
      </c>
      <c r="B46" s="39">
        <v>913</v>
      </c>
      <c r="C46" s="4" t="s">
        <v>9</v>
      </c>
      <c r="D46" s="4" t="s">
        <v>81</v>
      </c>
      <c r="E46" s="4" t="s">
        <v>2</v>
      </c>
      <c r="F46" s="5"/>
      <c r="G46" s="5"/>
      <c r="H46" s="5"/>
      <c r="I46" s="5"/>
      <c r="J46" s="5"/>
      <c r="K46" s="5"/>
      <c r="L46" s="6"/>
      <c r="M46" s="6"/>
      <c r="N46" s="37">
        <f t="shared" si="7"/>
        <v>1405.35728</v>
      </c>
      <c r="O46" s="37">
        <f t="shared" si="7"/>
        <v>1405.35728</v>
      </c>
      <c r="P46" s="37">
        <f t="shared" si="1"/>
        <v>100</v>
      </c>
      <c r="Q46" s="37">
        <f>Q47</f>
        <v>0</v>
      </c>
    </row>
    <row r="47" spans="1:17" ht="47.25" outlineLevel="5">
      <c r="A47" s="56" t="s">
        <v>85</v>
      </c>
      <c r="B47" s="39">
        <v>913</v>
      </c>
      <c r="C47" s="4" t="s">
        <v>9</v>
      </c>
      <c r="D47" s="4" t="s">
        <v>86</v>
      </c>
      <c r="E47" s="4" t="s">
        <v>25</v>
      </c>
      <c r="F47" s="5"/>
      <c r="G47" s="5"/>
      <c r="H47" s="5"/>
      <c r="I47" s="5"/>
      <c r="J47" s="5"/>
      <c r="K47" s="5"/>
      <c r="L47" s="6"/>
      <c r="M47" s="6"/>
      <c r="N47" s="37">
        <f t="shared" si="7"/>
        <v>1405.35728</v>
      </c>
      <c r="O47" s="37">
        <f t="shared" si="7"/>
        <v>1405.35728</v>
      </c>
      <c r="P47" s="37">
        <f t="shared" si="1"/>
        <v>100</v>
      </c>
      <c r="Q47" s="37">
        <f>Q49+Q50</f>
        <v>0</v>
      </c>
    </row>
    <row r="48" spans="1:17" ht="47.25" outlineLevel="5">
      <c r="A48" s="43" t="s">
        <v>88</v>
      </c>
      <c r="B48" s="39">
        <v>913</v>
      </c>
      <c r="C48" s="4" t="s">
        <v>9</v>
      </c>
      <c r="D48" s="4" t="s">
        <v>81</v>
      </c>
      <c r="E48" s="4" t="s">
        <v>2</v>
      </c>
      <c r="F48" s="5"/>
      <c r="G48" s="5"/>
      <c r="H48" s="5"/>
      <c r="I48" s="5"/>
      <c r="J48" s="5"/>
      <c r="K48" s="5"/>
      <c r="L48" s="6"/>
      <c r="M48" s="6"/>
      <c r="N48" s="37">
        <f>N49</f>
        <v>1212.12122</v>
      </c>
      <c r="O48" s="37">
        <f>O49</f>
        <v>1212.12122</v>
      </c>
      <c r="P48" s="37">
        <f t="shared" si="1"/>
        <v>100</v>
      </c>
      <c r="Q48" s="37">
        <f>SUM(Q49+Q50)</f>
        <v>0</v>
      </c>
    </row>
    <row r="49" spans="1:17" ht="47.25" outlineLevel="5">
      <c r="A49" s="43" t="s">
        <v>89</v>
      </c>
      <c r="B49" s="39">
        <v>913</v>
      </c>
      <c r="C49" s="4" t="s">
        <v>9</v>
      </c>
      <c r="D49" s="4" t="s">
        <v>90</v>
      </c>
      <c r="E49" s="4" t="s">
        <v>2</v>
      </c>
      <c r="F49" s="5"/>
      <c r="G49" s="5"/>
      <c r="H49" s="5"/>
      <c r="I49" s="5"/>
      <c r="J49" s="5"/>
      <c r="K49" s="5"/>
      <c r="L49" s="6"/>
      <c r="M49" s="6"/>
      <c r="N49" s="37">
        <f>N50+N51</f>
        <v>1212.12122</v>
      </c>
      <c r="O49" s="37">
        <f>O50+O51</f>
        <v>1212.12122</v>
      </c>
      <c r="P49" s="37">
        <f t="shared" si="1"/>
        <v>100</v>
      </c>
      <c r="Q49" s="37">
        <f>O49-N49</f>
        <v>0</v>
      </c>
    </row>
    <row r="50" spans="1:17" ht="47.25" outlineLevel="5">
      <c r="A50" s="56" t="s">
        <v>91</v>
      </c>
      <c r="B50" s="39">
        <v>913</v>
      </c>
      <c r="C50" s="4" t="s">
        <v>9</v>
      </c>
      <c r="D50" s="4" t="s">
        <v>92</v>
      </c>
      <c r="E50" s="4" t="s">
        <v>25</v>
      </c>
      <c r="F50" s="5"/>
      <c r="G50" s="5"/>
      <c r="H50" s="5"/>
      <c r="I50" s="5"/>
      <c r="J50" s="5"/>
      <c r="K50" s="5"/>
      <c r="L50" s="6"/>
      <c r="M50" s="6"/>
      <c r="N50" s="37">
        <f>1200000/1000</f>
        <v>1200</v>
      </c>
      <c r="O50" s="37">
        <f>1200000/1000</f>
        <v>1200</v>
      </c>
      <c r="P50" s="37">
        <f t="shared" si="1"/>
        <v>100</v>
      </c>
      <c r="Q50" s="37">
        <v>0</v>
      </c>
    </row>
    <row r="51" spans="1:17" ht="47.25" outlineLevel="5">
      <c r="A51" s="56" t="s">
        <v>87</v>
      </c>
      <c r="B51" s="39">
        <v>913</v>
      </c>
      <c r="C51" s="4" t="s">
        <v>9</v>
      </c>
      <c r="D51" s="4" t="s">
        <v>93</v>
      </c>
      <c r="E51" s="4" t="s">
        <v>25</v>
      </c>
      <c r="F51" s="5"/>
      <c r="G51" s="5"/>
      <c r="H51" s="5"/>
      <c r="I51" s="5"/>
      <c r="J51" s="5"/>
      <c r="K51" s="5"/>
      <c r="L51" s="6"/>
      <c r="M51" s="6"/>
      <c r="N51" s="37">
        <f>12121.22/1000</f>
        <v>12.12122</v>
      </c>
      <c r="O51" s="37">
        <f>12121.22/1000</f>
        <v>12.12122</v>
      </c>
      <c r="P51" s="37">
        <f t="shared" si="1"/>
        <v>100</v>
      </c>
      <c r="Q51" s="37">
        <f>N51-O51</f>
        <v>0</v>
      </c>
    </row>
    <row r="52" spans="1:17" s="12" customFormat="1" ht="15.75" outlineLevel="5">
      <c r="A52" s="48" t="s">
        <v>94</v>
      </c>
      <c r="B52" s="51">
        <v>913</v>
      </c>
      <c r="C52" s="9" t="s">
        <v>17</v>
      </c>
      <c r="D52" s="9" t="s">
        <v>30</v>
      </c>
      <c r="E52" s="9" t="s">
        <v>2</v>
      </c>
      <c r="F52" s="10"/>
      <c r="G52" s="10"/>
      <c r="H52" s="10"/>
      <c r="I52" s="10"/>
      <c r="J52" s="10"/>
      <c r="K52" s="10"/>
      <c r="L52" s="11"/>
      <c r="M52" s="11"/>
      <c r="N52" s="36">
        <f>N53</f>
        <v>8820.47523</v>
      </c>
      <c r="O52" s="36">
        <f>O53</f>
        <v>8820.47523</v>
      </c>
      <c r="P52" s="36">
        <f t="shared" si="1"/>
        <v>100</v>
      </c>
      <c r="Q52" s="36">
        <f>N52-O52</f>
        <v>0</v>
      </c>
    </row>
    <row r="53" spans="1:17" ht="15.75" outlineLevel="5">
      <c r="A53" s="46" t="s">
        <v>95</v>
      </c>
      <c r="B53" s="39">
        <v>913</v>
      </c>
      <c r="C53" s="4" t="s">
        <v>18</v>
      </c>
      <c r="D53" s="4" t="s">
        <v>30</v>
      </c>
      <c r="E53" s="4" t="s">
        <v>2</v>
      </c>
      <c r="F53" s="5"/>
      <c r="G53" s="5"/>
      <c r="H53" s="5"/>
      <c r="I53" s="5"/>
      <c r="J53" s="5"/>
      <c r="K53" s="5"/>
      <c r="L53" s="6"/>
      <c r="M53" s="6"/>
      <c r="N53" s="37">
        <f>N54+N57</f>
        <v>8820.47523</v>
      </c>
      <c r="O53" s="37">
        <f>O54+O57</f>
        <v>8820.47523</v>
      </c>
      <c r="P53" s="37">
        <f t="shared" si="1"/>
        <v>100</v>
      </c>
      <c r="Q53" s="37">
        <f>N53-O53</f>
        <v>0</v>
      </c>
    </row>
    <row r="54" spans="1:17" s="12" customFormat="1" ht="31.5">
      <c r="A54" s="42" t="s">
        <v>96</v>
      </c>
      <c r="B54" s="39">
        <v>913</v>
      </c>
      <c r="C54" s="4" t="s">
        <v>18</v>
      </c>
      <c r="D54" s="4" t="s">
        <v>97</v>
      </c>
      <c r="E54" s="4" t="s">
        <v>2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1">
        <v>543</v>
      </c>
      <c r="M54" s="11">
        <v>583</v>
      </c>
      <c r="N54" s="37">
        <f>6000000/1000</f>
        <v>6000</v>
      </c>
      <c r="O54" s="37">
        <f>6000000/1000</f>
        <v>6000</v>
      </c>
      <c r="P54" s="37">
        <f t="shared" si="1"/>
        <v>100</v>
      </c>
      <c r="Q54" s="37">
        <f>N54-O54</f>
        <v>0</v>
      </c>
    </row>
    <row r="55" spans="1:17" s="12" customFormat="1" ht="47.25">
      <c r="A55" s="49" t="s">
        <v>98</v>
      </c>
      <c r="B55" s="39">
        <v>913</v>
      </c>
      <c r="C55" s="4" t="s">
        <v>18</v>
      </c>
      <c r="D55" s="4" t="s">
        <v>97</v>
      </c>
      <c r="E55" s="4" t="s">
        <v>2</v>
      </c>
      <c r="F55" s="10"/>
      <c r="G55" s="10"/>
      <c r="H55" s="10"/>
      <c r="I55" s="10"/>
      <c r="J55" s="10"/>
      <c r="K55" s="10"/>
      <c r="L55" s="11"/>
      <c r="M55" s="11"/>
      <c r="N55" s="37">
        <v>6000</v>
      </c>
      <c r="O55" s="37">
        <v>6000</v>
      </c>
      <c r="P55" s="37">
        <f t="shared" si="1"/>
        <v>100</v>
      </c>
      <c r="Q55" s="37">
        <f>Q56</f>
        <v>0</v>
      </c>
    </row>
    <row r="56" spans="1:17" s="12" customFormat="1" ht="31.5">
      <c r="A56" s="49" t="s">
        <v>99</v>
      </c>
      <c r="B56" s="39">
        <v>913</v>
      </c>
      <c r="C56" s="4" t="s">
        <v>18</v>
      </c>
      <c r="D56" s="4" t="s">
        <v>100</v>
      </c>
      <c r="E56" s="4" t="s">
        <v>22</v>
      </c>
      <c r="F56" s="10"/>
      <c r="G56" s="10"/>
      <c r="H56" s="10"/>
      <c r="I56" s="10"/>
      <c r="J56" s="10"/>
      <c r="K56" s="10"/>
      <c r="L56" s="11"/>
      <c r="M56" s="11"/>
      <c r="N56" s="37">
        <v>6000</v>
      </c>
      <c r="O56" s="37">
        <v>6000</v>
      </c>
      <c r="P56" s="37">
        <f t="shared" si="1"/>
        <v>100</v>
      </c>
      <c r="Q56" s="37">
        <f>N56-O56</f>
        <v>0</v>
      </c>
    </row>
    <row r="57" spans="1:17" ht="31.5" outlineLevel="1">
      <c r="A57" s="42" t="s">
        <v>101</v>
      </c>
      <c r="B57" s="39">
        <v>913</v>
      </c>
      <c r="C57" s="4" t="s">
        <v>18</v>
      </c>
      <c r="D57" s="4" t="s">
        <v>102</v>
      </c>
      <c r="E57" s="4" t="s">
        <v>25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6">
        <v>543</v>
      </c>
      <c r="M57" s="6">
        <v>583</v>
      </c>
      <c r="N57" s="37">
        <f>2820475.23/1000</f>
        <v>2820.47523</v>
      </c>
      <c r="O57" s="37">
        <f>2820475.23/1000</f>
        <v>2820.47523</v>
      </c>
      <c r="P57" s="37">
        <f t="shared" si="1"/>
        <v>100</v>
      </c>
      <c r="Q57" s="37">
        <f>Q58</f>
        <v>0</v>
      </c>
    </row>
    <row r="58" spans="1:17" s="12" customFormat="1" ht="15.75" outlineLevel="2">
      <c r="A58" s="38" t="s">
        <v>103</v>
      </c>
      <c r="B58" s="51">
        <v>913</v>
      </c>
      <c r="C58" s="9" t="s">
        <v>16</v>
      </c>
      <c r="D58" s="9" t="s">
        <v>30</v>
      </c>
      <c r="E58" s="9" t="s">
        <v>104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1">
        <v>543</v>
      </c>
      <c r="M58" s="11">
        <v>583</v>
      </c>
      <c r="N58" s="36">
        <f aca="true" t="shared" si="8" ref="N58:O62">167901.84/1000</f>
        <v>167.90184</v>
      </c>
      <c r="O58" s="36">
        <f t="shared" si="8"/>
        <v>167.90184</v>
      </c>
      <c r="P58" s="36">
        <f t="shared" si="1"/>
        <v>100</v>
      </c>
      <c r="Q58" s="36">
        <f>Q59</f>
        <v>0</v>
      </c>
    </row>
    <row r="59" spans="1:17" ht="15.75" outlineLevel="2">
      <c r="A59" s="49" t="s">
        <v>105</v>
      </c>
      <c r="B59" s="39">
        <v>913</v>
      </c>
      <c r="C59" s="4" t="s">
        <v>16</v>
      </c>
      <c r="D59" s="4" t="s">
        <v>106</v>
      </c>
      <c r="E59" s="4" t="s">
        <v>2</v>
      </c>
      <c r="F59" s="5"/>
      <c r="G59" s="5"/>
      <c r="H59" s="5"/>
      <c r="I59" s="5"/>
      <c r="J59" s="5"/>
      <c r="K59" s="5"/>
      <c r="L59" s="6"/>
      <c r="M59" s="6"/>
      <c r="N59" s="37">
        <f t="shared" si="8"/>
        <v>167.90184</v>
      </c>
      <c r="O59" s="37">
        <f t="shared" si="8"/>
        <v>167.90184</v>
      </c>
      <c r="P59" s="37">
        <f t="shared" si="1"/>
        <v>100</v>
      </c>
      <c r="Q59" s="37">
        <f>N59-O59</f>
        <v>0</v>
      </c>
    </row>
    <row r="60" spans="1:17" ht="34.5" customHeight="1" outlineLevel="2">
      <c r="A60" s="56" t="s">
        <v>107</v>
      </c>
      <c r="B60" s="39">
        <v>913</v>
      </c>
      <c r="C60" s="4" t="s">
        <v>16</v>
      </c>
      <c r="D60" s="4" t="s">
        <v>108</v>
      </c>
      <c r="E60" s="4" t="s">
        <v>2</v>
      </c>
      <c r="F60" s="5"/>
      <c r="G60" s="5"/>
      <c r="H60" s="5"/>
      <c r="I60" s="5"/>
      <c r="J60" s="5"/>
      <c r="K60" s="5"/>
      <c r="L60" s="6"/>
      <c r="M60" s="6"/>
      <c r="N60" s="37">
        <f t="shared" si="8"/>
        <v>167.90184</v>
      </c>
      <c r="O60" s="37">
        <f t="shared" si="8"/>
        <v>167.90184</v>
      </c>
      <c r="P60" s="37">
        <f t="shared" si="1"/>
        <v>100</v>
      </c>
      <c r="Q60" s="37">
        <f>Q61</f>
        <v>0</v>
      </c>
    </row>
    <row r="61" spans="1:17" ht="47.25" outlineLevel="2">
      <c r="A61" s="56" t="s">
        <v>109</v>
      </c>
      <c r="B61" s="39">
        <v>913</v>
      </c>
      <c r="C61" s="4" t="s">
        <v>16</v>
      </c>
      <c r="D61" s="4" t="s">
        <v>110</v>
      </c>
      <c r="E61" s="4" t="s">
        <v>2</v>
      </c>
      <c r="F61" s="5"/>
      <c r="G61" s="5"/>
      <c r="H61" s="5"/>
      <c r="I61" s="5"/>
      <c r="J61" s="5"/>
      <c r="K61" s="5"/>
      <c r="L61" s="6"/>
      <c r="M61" s="6"/>
      <c r="N61" s="37">
        <f t="shared" si="8"/>
        <v>167.90184</v>
      </c>
      <c r="O61" s="37">
        <f t="shared" si="8"/>
        <v>167.90184</v>
      </c>
      <c r="P61" s="37">
        <f t="shared" si="1"/>
        <v>100</v>
      </c>
      <c r="Q61" s="37">
        <f>N61-O61</f>
        <v>0</v>
      </c>
    </row>
    <row r="62" spans="1:17" ht="31.5" outlineLevel="2">
      <c r="A62" s="40" t="s">
        <v>28</v>
      </c>
      <c r="B62" s="39">
        <v>913</v>
      </c>
      <c r="C62" s="4" t="s">
        <v>16</v>
      </c>
      <c r="D62" s="4" t="s">
        <v>111</v>
      </c>
      <c r="E62" s="4">
        <v>240</v>
      </c>
      <c r="F62" s="5"/>
      <c r="G62" s="5"/>
      <c r="H62" s="5"/>
      <c r="I62" s="5"/>
      <c r="J62" s="5"/>
      <c r="K62" s="5"/>
      <c r="L62" s="6"/>
      <c r="M62" s="6"/>
      <c r="N62" s="37">
        <f>167901.84/1000</f>
        <v>167.90184</v>
      </c>
      <c r="O62" s="37">
        <f t="shared" si="8"/>
        <v>167.90184</v>
      </c>
      <c r="P62" s="37">
        <f t="shared" si="1"/>
        <v>100</v>
      </c>
      <c r="Q62" s="37">
        <f>N62-O62</f>
        <v>0</v>
      </c>
    </row>
    <row r="63" spans="1:17" s="12" customFormat="1" ht="31.5" outlineLevel="2">
      <c r="A63" s="50" t="s">
        <v>112</v>
      </c>
      <c r="B63" s="51">
        <v>913</v>
      </c>
      <c r="C63" s="9" t="s">
        <v>60</v>
      </c>
      <c r="D63" s="9" t="s">
        <v>45</v>
      </c>
      <c r="E63" s="9" t="s">
        <v>46</v>
      </c>
      <c r="F63" s="52"/>
      <c r="G63" s="52"/>
      <c r="H63" s="52"/>
      <c r="I63" s="52"/>
      <c r="J63" s="52"/>
      <c r="K63" s="52"/>
      <c r="L63" s="53"/>
      <c r="M63" s="53"/>
      <c r="N63" s="36">
        <f aca="true" t="shared" si="9" ref="N63:O65">N64</f>
        <v>5233.374949999999</v>
      </c>
      <c r="O63" s="36">
        <f t="shared" si="9"/>
        <v>5233.374949999999</v>
      </c>
      <c r="P63" s="36">
        <f t="shared" si="1"/>
        <v>100</v>
      </c>
      <c r="Q63" s="36">
        <f>O63-N63</f>
        <v>0</v>
      </c>
    </row>
    <row r="64" spans="1:17" ht="36" customHeight="1" outlineLevel="2">
      <c r="A64" s="42" t="s">
        <v>113</v>
      </c>
      <c r="B64" s="39">
        <v>913</v>
      </c>
      <c r="C64" s="4" t="s">
        <v>15</v>
      </c>
      <c r="D64" s="4" t="s">
        <v>30</v>
      </c>
      <c r="E64" s="4" t="s">
        <v>2</v>
      </c>
      <c r="F64" s="5"/>
      <c r="G64" s="5"/>
      <c r="H64" s="5"/>
      <c r="I64" s="5"/>
      <c r="J64" s="5"/>
      <c r="K64" s="5"/>
      <c r="L64" s="6"/>
      <c r="M64" s="6"/>
      <c r="N64" s="37">
        <f t="shared" si="9"/>
        <v>5233.374949999999</v>
      </c>
      <c r="O64" s="37">
        <f t="shared" si="9"/>
        <v>5233.374949999999</v>
      </c>
      <c r="P64" s="37">
        <f t="shared" si="1"/>
        <v>100</v>
      </c>
      <c r="Q64" s="37">
        <f>N64-O64</f>
        <v>0</v>
      </c>
    </row>
    <row r="65" spans="1:17" ht="31.5" outlineLevel="2">
      <c r="A65" s="56" t="s">
        <v>57</v>
      </c>
      <c r="B65" s="39">
        <v>913</v>
      </c>
      <c r="C65" s="4" t="s">
        <v>15</v>
      </c>
      <c r="D65" s="4" t="s">
        <v>58</v>
      </c>
      <c r="E65" s="4" t="s">
        <v>2</v>
      </c>
      <c r="F65" s="5"/>
      <c r="G65" s="5"/>
      <c r="H65" s="5"/>
      <c r="I65" s="5"/>
      <c r="J65" s="5"/>
      <c r="K65" s="5"/>
      <c r="L65" s="6"/>
      <c r="M65" s="6"/>
      <c r="N65" s="37">
        <f t="shared" si="9"/>
        <v>5233.374949999999</v>
      </c>
      <c r="O65" s="37">
        <f t="shared" si="9"/>
        <v>5233.374949999999</v>
      </c>
      <c r="P65" s="37">
        <f t="shared" si="1"/>
        <v>100</v>
      </c>
      <c r="Q65" s="37">
        <f>N65-O65</f>
        <v>0</v>
      </c>
    </row>
    <row r="66" spans="1:17" ht="31.5" outlineLevel="2">
      <c r="A66" s="42" t="s">
        <v>114</v>
      </c>
      <c r="B66" s="39">
        <v>913</v>
      </c>
      <c r="C66" s="4" t="s">
        <v>15</v>
      </c>
      <c r="D66" s="4" t="s">
        <v>115</v>
      </c>
      <c r="E66" s="4" t="s">
        <v>2</v>
      </c>
      <c r="F66" s="5"/>
      <c r="G66" s="5"/>
      <c r="H66" s="5"/>
      <c r="I66" s="5"/>
      <c r="J66" s="5"/>
      <c r="K66" s="5"/>
      <c r="L66" s="6"/>
      <c r="M66" s="6"/>
      <c r="N66" s="37">
        <f>N67+N68+N69</f>
        <v>5233.374949999999</v>
      </c>
      <c r="O66" s="37">
        <f>O67+O68+O69</f>
        <v>5233.374949999999</v>
      </c>
      <c r="P66" s="37">
        <f t="shared" si="1"/>
        <v>100</v>
      </c>
      <c r="Q66" s="37">
        <f>Q67</f>
        <v>0</v>
      </c>
    </row>
    <row r="67" spans="1:17" ht="15.75" outlineLevel="2">
      <c r="A67" s="40" t="s">
        <v>116</v>
      </c>
      <c r="B67" s="39">
        <v>913</v>
      </c>
      <c r="C67" s="4" t="s">
        <v>15</v>
      </c>
      <c r="D67" s="4" t="s">
        <v>115</v>
      </c>
      <c r="E67" s="4" t="s">
        <v>29</v>
      </c>
      <c r="F67" s="5"/>
      <c r="G67" s="5"/>
      <c r="H67" s="5"/>
      <c r="I67" s="5"/>
      <c r="J67" s="5"/>
      <c r="K67" s="5"/>
      <c r="L67" s="6"/>
      <c r="M67" s="6"/>
      <c r="N67" s="37">
        <f>1635520.69/1000</f>
        <v>1635.5206899999998</v>
      </c>
      <c r="O67" s="37">
        <f>1635520.69/1000</f>
        <v>1635.5206899999998</v>
      </c>
      <c r="P67" s="37">
        <f t="shared" si="1"/>
        <v>100</v>
      </c>
      <c r="Q67" s="37">
        <f>N67-O67</f>
        <v>0</v>
      </c>
    </row>
    <row r="68" spans="1:17" ht="31.5" outlineLevel="2">
      <c r="A68" s="40" t="s">
        <v>28</v>
      </c>
      <c r="B68" s="39">
        <v>913</v>
      </c>
      <c r="C68" s="4" t="s">
        <v>15</v>
      </c>
      <c r="D68" s="4" t="s">
        <v>115</v>
      </c>
      <c r="E68" s="4" t="s">
        <v>25</v>
      </c>
      <c r="F68" s="32"/>
      <c r="G68" s="32"/>
      <c r="H68" s="32"/>
      <c r="I68" s="32"/>
      <c r="J68" s="32"/>
      <c r="K68" s="32"/>
      <c r="L68" s="33"/>
      <c r="M68" s="33"/>
      <c r="N68" s="37">
        <f>3588156.17/1000</f>
        <v>3588.1561699999997</v>
      </c>
      <c r="O68" s="37">
        <f>3588156.17/1000</f>
        <v>3588.1561699999997</v>
      </c>
      <c r="P68" s="37">
        <f t="shared" si="1"/>
        <v>100</v>
      </c>
      <c r="Q68" s="37">
        <v>0</v>
      </c>
    </row>
    <row r="69" spans="1:17" ht="15.75" outlineLevel="2">
      <c r="A69" s="40" t="s">
        <v>26</v>
      </c>
      <c r="B69" s="39">
        <v>913</v>
      </c>
      <c r="C69" s="4" t="s">
        <v>15</v>
      </c>
      <c r="D69" s="4" t="s">
        <v>115</v>
      </c>
      <c r="E69" s="4" t="s">
        <v>27</v>
      </c>
      <c r="F69" s="32"/>
      <c r="G69" s="32"/>
      <c r="H69" s="32"/>
      <c r="I69" s="32"/>
      <c r="J69" s="32"/>
      <c r="K69" s="32"/>
      <c r="L69" s="33"/>
      <c r="M69" s="33"/>
      <c r="N69" s="37">
        <f>9698.09/1000</f>
        <v>9.69809</v>
      </c>
      <c r="O69" s="37">
        <f>9698.09/1000</f>
        <v>9.69809</v>
      </c>
      <c r="P69" s="37">
        <f t="shared" si="1"/>
        <v>100</v>
      </c>
      <c r="Q69" s="37">
        <f>Q70</f>
        <v>0</v>
      </c>
    </row>
    <row r="70" spans="1:17" ht="15.75" outlineLevel="3">
      <c r="A70" s="60" t="s">
        <v>0</v>
      </c>
      <c r="B70" s="61"/>
      <c r="C70" s="61"/>
      <c r="D70" s="61"/>
      <c r="E70" s="62"/>
      <c r="F70" s="5"/>
      <c r="G70" s="5"/>
      <c r="H70" s="5"/>
      <c r="I70" s="5"/>
      <c r="J70" s="5"/>
      <c r="K70" s="5"/>
      <c r="L70" s="6"/>
      <c r="M70" s="6"/>
      <c r="N70" s="36">
        <f>N14+N17+N22+N26+N30+N36+N41+N52+N58+N63</f>
        <v>56823.837219999994</v>
      </c>
      <c r="O70" s="36">
        <f>O14+O17+O22+O26+O30+O36+O41+O52+O58+O63</f>
        <v>56823.837219999994</v>
      </c>
      <c r="P70" s="36">
        <f>O70/N70*100</f>
        <v>100</v>
      </c>
      <c r="Q70" s="36">
        <f>N70-O70</f>
        <v>0</v>
      </c>
    </row>
    <row r="71" spans="3:17" ht="15.75" outlineLevel="3">
      <c r="C71" s="7"/>
      <c r="D71" s="7"/>
      <c r="E71" s="7"/>
      <c r="F71" s="5"/>
      <c r="G71" s="5"/>
      <c r="H71" s="5"/>
      <c r="I71" s="5"/>
      <c r="J71" s="5"/>
      <c r="K71" s="5"/>
      <c r="L71" s="6"/>
      <c r="M71" s="6"/>
      <c r="N71" s="23"/>
      <c r="O71" s="23"/>
      <c r="P71" s="23"/>
      <c r="Q71" s="31"/>
    </row>
    <row r="72" spans="1:17" ht="15.75" outlineLevel="3">
      <c r="A72" s="19"/>
      <c r="B72" s="19"/>
      <c r="C72" s="19"/>
      <c r="D72" s="19"/>
      <c r="E72" s="19"/>
      <c r="F72" s="5"/>
      <c r="G72" s="5"/>
      <c r="H72" s="5"/>
      <c r="I72" s="5"/>
      <c r="J72" s="5"/>
      <c r="K72" s="5"/>
      <c r="L72" s="6"/>
      <c r="M72" s="6"/>
      <c r="N72" s="23"/>
      <c r="O72" s="23"/>
      <c r="P72" s="23"/>
      <c r="Q72" s="23"/>
    </row>
    <row r="73" spans="6:17" ht="15.75" outlineLevel="3">
      <c r="F73" s="5"/>
      <c r="G73" s="5"/>
      <c r="H73" s="5"/>
      <c r="I73" s="5"/>
      <c r="J73" s="5"/>
      <c r="K73" s="5"/>
      <c r="L73" s="6"/>
      <c r="M73" s="6"/>
      <c r="N73" s="23"/>
      <c r="O73" s="23"/>
      <c r="P73" s="23"/>
      <c r="Q73" s="23"/>
    </row>
    <row r="74" spans="1:17" ht="15.75" outlineLevel="3">
      <c r="A74" s="8" t="s">
        <v>43</v>
      </c>
      <c r="F74" s="5"/>
      <c r="G74" s="5"/>
      <c r="H74" s="5"/>
      <c r="I74" s="5"/>
      <c r="J74" s="5"/>
      <c r="K74" s="5"/>
      <c r="L74" s="6"/>
      <c r="M74" s="6"/>
      <c r="N74" s="23"/>
      <c r="O74" s="23"/>
      <c r="P74" s="23"/>
      <c r="Q74" s="23"/>
    </row>
    <row r="75" spans="6:17" ht="15.75" outlineLevel="3">
      <c r="F75" s="5"/>
      <c r="G75" s="5"/>
      <c r="H75" s="5"/>
      <c r="I75" s="5"/>
      <c r="J75" s="5"/>
      <c r="K75" s="5"/>
      <c r="L75" s="6"/>
      <c r="M75" s="6"/>
      <c r="N75" s="23"/>
      <c r="O75" s="23"/>
      <c r="P75" s="23"/>
      <c r="Q75" s="23"/>
    </row>
    <row r="76" spans="1:17" s="12" customFormat="1" ht="15.75">
      <c r="A76" s="8"/>
      <c r="B76" s="8"/>
      <c r="C76" s="1"/>
      <c r="D76" s="1"/>
      <c r="E76" s="1"/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1">
        <v>14857082.11</v>
      </c>
      <c r="M76" s="11">
        <v>12922528.31</v>
      </c>
      <c r="N76" s="22"/>
      <c r="O76" s="22"/>
      <c r="P76" s="22"/>
      <c r="Q76" s="22"/>
    </row>
    <row r="77" spans="6:17" ht="15.75" outlineLevel="1"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6">
        <v>287322.3</v>
      </c>
      <c r="M77" s="6">
        <v>287322.3</v>
      </c>
      <c r="N77" s="23"/>
      <c r="O77" s="23"/>
      <c r="P77" s="23"/>
      <c r="Q77" s="23"/>
    </row>
  </sheetData>
  <sheetProtection/>
  <mergeCells count="5">
    <mergeCell ref="O7:Q7"/>
    <mergeCell ref="A70:E70"/>
    <mergeCell ref="A9:M9"/>
    <mergeCell ref="A7:E7"/>
    <mergeCell ref="A8:Q8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64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New2</dc:creator>
  <cp:keywords/>
  <dc:description/>
  <cp:lastModifiedBy>S</cp:lastModifiedBy>
  <cp:lastPrinted>2020-07-21T02:55:36Z</cp:lastPrinted>
  <dcterms:created xsi:type="dcterms:W3CDTF">2009-10-01T23:01:22Z</dcterms:created>
  <dcterms:modified xsi:type="dcterms:W3CDTF">2020-07-21T02:55:53Z</dcterms:modified>
  <cp:category/>
  <cp:version/>
  <cp:contentType/>
  <cp:contentStatus/>
</cp:coreProperties>
</file>